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fglobalinc-my.sharepoint.com/personal/georgeta_ion_osf_digital/Documents/Other/Invest/"/>
    </mc:Choice>
  </mc:AlternateContent>
  <xr:revisionPtr revIDLastSave="291" documentId="8_{CFFAED2D-AABC-4E06-9853-E465D9DBFF8A}" xr6:coauthVersionLast="47" xr6:coauthVersionMax="47" xr10:uidLastSave="{7DF8DB96-9C76-40EE-9031-03755D28138E}"/>
  <bookViews>
    <workbookView xWindow="-108" yWindow="-108" windowWidth="23256" windowHeight="12576" xr2:uid="{FE89CEC6-E3E3-6E4B-9E06-1FCA92584FBC}"/>
  </bookViews>
  <sheets>
    <sheet name="Replicare BET scenarii" sheetId="1" r:id="rId1"/>
    <sheet name="Replicare indice B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3" l="1"/>
  <c r="Q15" i="3"/>
  <c r="Q16" i="3"/>
  <c r="Q17" i="3"/>
  <c r="Q18" i="3"/>
  <c r="Q19" i="3"/>
  <c r="Q20" i="3"/>
  <c r="Q21" i="3"/>
  <c r="Q22" i="3"/>
  <c r="Q23" i="3"/>
  <c r="Q24" i="3"/>
  <c r="Q6" i="3"/>
  <c r="Q7" i="3"/>
  <c r="Q8" i="3"/>
  <c r="Q9" i="3"/>
  <c r="Q10" i="3"/>
  <c r="Q11" i="3"/>
  <c r="Q12" i="3"/>
  <c r="Q13" i="3"/>
  <c r="Q14" i="3"/>
  <c r="Q5" i="3"/>
  <c r="D25" i="3"/>
  <c r="E25" i="3"/>
  <c r="F25" i="3"/>
  <c r="G25" i="3"/>
  <c r="H25" i="3"/>
  <c r="I25" i="3"/>
  <c r="J25" i="3"/>
  <c r="C33" i="3"/>
  <c r="C31" i="3"/>
  <c r="P25" i="3"/>
  <c r="O25" i="3"/>
  <c r="N25" i="3"/>
  <c r="M25" i="3"/>
  <c r="L25" i="3"/>
  <c r="K25" i="3"/>
  <c r="C25" i="3"/>
  <c r="C34" i="3" l="1"/>
  <c r="Q25" i="3"/>
  <c r="R7" i="3" l="1"/>
  <c r="T7" i="3" s="1"/>
  <c r="R19" i="3"/>
  <c r="T19" i="3" s="1"/>
  <c r="R10" i="3"/>
  <c r="T10" i="3" s="1"/>
  <c r="R22" i="3"/>
  <c r="T22" i="3" s="1"/>
  <c r="R21" i="3"/>
  <c r="T21" i="3" s="1"/>
  <c r="R11" i="3"/>
  <c r="T11" i="3" s="1"/>
  <c r="R23" i="3"/>
  <c r="T23" i="3" s="1"/>
  <c r="R15" i="3"/>
  <c r="T15" i="3" s="1"/>
  <c r="R9" i="3"/>
  <c r="T9" i="3" s="1"/>
  <c r="R12" i="3"/>
  <c r="T12" i="3" s="1"/>
  <c r="R24" i="3"/>
  <c r="T24" i="3" s="1"/>
  <c r="R13" i="3"/>
  <c r="T13" i="3" s="1"/>
  <c r="R5" i="3"/>
  <c r="R14" i="3"/>
  <c r="T14" i="3" s="1"/>
  <c r="R18" i="3"/>
  <c r="T18" i="3" s="1"/>
  <c r="R8" i="3"/>
  <c r="T8" i="3" s="1"/>
  <c r="R16" i="3"/>
  <c r="T16" i="3" s="1"/>
  <c r="R17" i="3"/>
  <c r="T17" i="3" s="1"/>
  <c r="R6" i="3"/>
  <c r="T6" i="3" s="1"/>
  <c r="R20" i="3"/>
  <c r="T20" i="3" s="1"/>
  <c r="R25" i="3" l="1"/>
  <c r="T5" i="3"/>
  <c r="T25" i="3" s="1"/>
  <c r="C57" i="1" l="1"/>
  <c r="C49" i="1"/>
  <c r="H34" i="1"/>
  <c r="C35" i="1"/>
  <c r="C33" i="1"/>
  <c r="H40" i="1"/>
  <c r="H39" i="1"/>
  <c r="H38" i="1"/>
  <c r="H37" i="1"/>
  <c r="H36" i="1"/>
  <c r="H32" i="1"/>
  <c r="E40" i="1"/>
  <c r="E39" i="1"/>
  <c r="E37" i="1"/>
  <c r="E33" i="1"/>
  <c r="E34" i="1"/>
  <c r="E35" i="1"/>
  <c r="E36" i="1"/>
  <c r="E38" i="1"/>
  <c r="E41" i="1"/>
  <c r="E32" i="1"/>
  <c r="H33" i="1"/>
  <c r="H35" i="1"/>
  <c r="H41" i="1"/>
  <c r="H27" i="1"/>
  <c r="H51" i="1" l="1"/>
  <c r="H49" i="1"/>
  <c r="H42" i="1"/>
  <c r="C51" i="1"/>
  <c r="H56" i="1"/>
  <c r="C10" i="1"/>
  <c r="C8" i="1"/>
  <c r="C11" i="1" l="1"/>
  <c r="C52" i="1"/>
  <c r="I51" i="1" s="1"/>
  <c r="J51" i="1" s="1"/>
  <c r="C36" i="1"/>
  <c r="H52" i="1"/>
  <c r="H53" i="1"/>
  <c r="H55" i="1"/>
  <c r="H54" i="1"/>
  <c r="H50" i="1"/>
  <c r="H48" i="1"/>
  <c r="H57" i="1"/>
  <c r="C42" i="1" l="1"/>
  <c r="I37" i="1"/>
  <c r="J37" i="1" s="1"/>
  <c r="C16" i="1"/>
  <c r="I7" i="1"/>
  <c r="J7" i="1" s="1"/>
  <c r="I14" i="1"/>
  <c r="J14" i="1" s="1"/>
  <c r="I24" i="1"/>
  <c r="J24" i="1" s="1"/>
  <c r="I10" i="1"/>
  <c r="J10" i="1" s="1"/>
  <c r="I26" i="1"/>
  <c r="J26" i="1" s="1"/>
  <c r="I13" i="1"/>
  <c r="J13" i="1" s="1"/>
  <c r="I25" i="1"/>
  <c r="J25" i="1" s="1"/>
  <c r="I12" i="1"/>
  <c r="J12" i="1" s="1"/>
  <c r="I22" i="1"/>
  <c r="J22" i="1" s="1"/>
  <c r="I8" i="1"/>
  <c r="J8" i="1" s="1"/>
  <c r="I19" i="1"/>
  <c r="J19" i="1" s="1"/>
  <c r="I18" i="1"/>
  <c r="J18" i="1" s="1"/>
  <c r="I17" i="1"/>
  <c r="J17" i="1" s="1"/>
  <c r="I16" i="1"/>
  <c r="J16" i="1" s="1"/>
  <c r="I15" i="1"/>
  <c r="J15" i="1" s="1"/>
  <c r="I11" i="1"/>
  <c r="J11" i="1" s="1"/>
  <c r="I23" i="1"/>
  <c r="J23" i="1" s="1"/>
  <c r="I9" i="1"/>
  <c r="J9" i="1" s="1"/>
  <c r="I20" i="1"/>
  <c r="J20" i="1" s="1"/>
  <c r="H58" i="1"/>
  <c r="I33" i="1"/>
  <c r="J33" i="1" s="1"/>
  <c r="I34" i="1"/>
  <c r="J34" i="1" s="1"/>
  <c r="I39" i="1"/>
  <c r="J39" i="1" s="1"/>
  <c r="I32" i="1"/>
  <c r="I40" i="1"/>
  <c r="J40" i="1" s="1"/>
  <c r="I38" i="1"/>
  <c r="J38" i="1" s="1"/>
  <c r="I35" i="1"/>
  <c r="J35" i="1" s="1"/>
  <c r="I36" i="1"/>
  <c r="J36" i="1" s="1"/>
  <c r="I41" i="1"/>
  <c r="J41" i="1" s="1"/>
  <c r="I56" i="1"/>
  <c r="J56" i="1" s="1"/>
  <c r="I55" i="1"/>
  <c r="J55" i="1" s="1"/>
  <c r="I48" i="1"/>
  <c r="J48" i="1" s="1"/>
  <c r="I49" i="1"/>
  <c r="J49" i="1" s="1"/>
  <c r="I50" i="1"/>
  <c r="J50" i="1" s="1"/>
  <c r="I53" i="1"/>
  <c r="J53" i="1" s="1"/>
  <c r="I57" i="1"/>
  <c r="J57" i="1" s="1"/>
  <c r="I52" i="1"/>
  <c r="J52" i="1" s="1"/>
  <c r="I54" i="1"/>
  <c r="J54" i="1" s="1"/>
  <c r="I21" i="1"/>
  <c r="J21" i="1" s="1"/>
  <c r="J32" i="1" l="1"/>
  <c r="J42" i="1" s="1"/>
  <c r="I42" i="1"/>
  <c r="J27" i="1"/>
  <c r="C12" i="1" s="1"/>
  <c r="I27" i="1"/>
  <c r="J58" i="1"/>
  <c r="C53" i="1" s="1"/>
  <c r="C54" i="1" s="1"/>
  <c r="I58" i="1"/>
  <c r="C13" i="1" l="1"/>
  <c r="C37" i="1"/>
  <c r="C38" i="1" s="1"/>
</calcChain>
</file>

<file path=xl/sharedStrings.xml><?xml version="1.0" encoding="utf-8"?>
<sst xmlns="http://schemas.openxmlformats.org/spreadsheetml/2006/main" count="212" uniqueCount="122">
  <si>
    <t>Număr</t>
  </si>
  <si>
    <t>Companie Indice BET</t>
  </si>
  <si>
    <t>Banca Transilvania</t>
  </si>
  <si>
    <t>Hidroelectrica</t>
  </si>
  <si>
    <t>OMV Petrom</t>
  </si>
  <si>
    <t>Romgaz</t>
  </si>
  <si>
    <t>BRD</t>
  </si>
  <si>
    <t>Nuclearelectrica</t>
  </si>
  <si>
    <t>Fondul Proprietatea</t>
  </si>
  <si>
    <t>Transgaz</t>
  </si>
  <si>
    <t>Digi Communications</t>
  </si>
  <si>
    <t>MedLife</t>
  </si>
  <si>
    <t>ONE United Properties</t>
  </si>
  <si>
    <t>Electrica</t>
  </si>
  <si>
    <t>Transport Trade Services</t>
  </si>
  <si>
    <t>Transelectrica</t>
  </si>
  <si>
    <t>Teraplast</t>
  </si>
  <si>
    <t>Bursa de Valori București</t>
  </si>
  <si>
    <t>Purcari Wineries</t>
  </si>
  <si>
    <t>Aquila</t>
  </si>
  <si>
    <t>Sphera Franchise Group</t>
  </si>
  <si>
    <t>Conpet</t>
  </si>
  <si>
    <t>Investiție lunară</t>
  </si>
  <si>
    <t>Comisioane (%)</t>
  </si>
  <si>
    <t>Randament dividend (%)</t>
  </si>
  <si>
    <t>Dividende anuale (RON)</t>
  </si>
  <si>
    <t>Salariu lunar</t>
  </si>
  <si>
    <t>Cheltuieli lunare</t>
  </si>
  <si>
    <t>Economii lunare</t>
  </si>
  <si>
    <t>Total</t>
  </si>
  <si>
    <t>Specific</t>
  </si>
  <si>
    <t>Comisioane lunare (RON)</t>
  </si>
  <si>
    <t>Comision lunar</t>
  </si>
  <si>
    <t>Pondere BET (%)</t>
  </si>
  <si>
    <t>Companie</t>
  </si>
  <si>
    <t>Portofoliu (%)</t>
  </si>
  <si>
    <t>Replicare BET</t>
  </si>
  <si>
    <t>Control investitii</t>
  </si>
  <si>
    <t>Fond de urgență (%economii)</t>
  </si>
  <si>
    <t>Investitii (%economii)</t>
  </si>
  <si>
    <t>Valoare lunara investitii</t>
  </si>
  <si>
    <t>Replicare Indice Bursier BET folosind aceleasi procente</t>
  </si>
  <si>
    <t>Bancă</t>
  </si>
  <si>
    <t>Energie electrică</t>
  </si>
  <si>
    <t>Petrol și gaze</t>
  </si>
  <si>
    <t>Gaze naturale</t>
  </si>
  <si>
    <t>Fond investiții</t>
  </si>
  <si>
    <t>Transport gaze</t>
  </si>
  <si>
    <t>Telecomunicații</t>
  </si>
  <si>
    <t>Servicii medicate</t>
  </si>
  <si>
    <t>Imobiliare</t>
  </si>
  <si>
    <t>Distributie energie electrica</t>
  </si>
  <si>
    <t>Transport marfa</t>
  </si>
  <si>
    <t>Transport electricitate</t>
  </si>
  <si>
    <t>Materiale construcții</t>
  </si>
  <si>
    <t>Bursă de valori</t>
  </si>
  <si>
    <t>Producator vin</t>
  </si>
  <si>
    <t>Restaurante fast-food</t>
  </si>
  <si>
    <t>Transport combustibil</t>
  </si>
  <si>
    <t>Distribuție</t>
  </si>
  <si>
    <t>Factor ajustare procente pana la 100%</t>
  </si>
  <si>
    <t>Replicare Indice Bursier BET (optimizare - primele 10 + factor ajustare ponderi)</t>
  </si>
  <si>
    <t>Portofoliu 2: Replicare Indice Bursier BET (optimizare - primele 10 în ponderi egale)</t>
  </si>
  <si>
    <t>Comision Broker Tradeville</t>
  </si>
  <si>
    <t>Se actualizeaza in fiecare luna</t>
  </si>
  <si>
    <t>Simbol</t>
  </si>
  <si>
    <t>August</t>
  </si>
  <si>
    <t>Castig/Pierdere YTD</t>
  </si>
  <si>
    <t>Procente realizate</t>
  </si>
  <si>
    <t>Procent tinta</t>
  </si>
  <si>
    <t>Diferenta</t>
  </si>
  <si>
    <t>TLV</t>
  </si>
  <si>
    <t>BANCA TRANSILVANIA S.A.</t>
  </si>
  <si>
    <t>FP</t>
  </si>
  <si>
    <t>FONDUL PROPRIETATEA</t>
  </si>
  <si>
    <t>SNP</t>
  </si>
  <si>
    <t>OMV PETROM S.A.</t>
  </si>
  <si>
    <t>SNG</t>
  </si>
  <si>
    <t>S.N.G.N. ROMGAZ S.A.</t>
  </si>
  <si>
    <t>BRD - GROUPE SOCIETE GENERALE S.A.</t>
  </si>
  <si>
    <t>SNN</t>
  </si>
  <si>
    <t>S.N. NUCLEARELECTRICA S.A.</t>
  </si>
  <si>
    <t>M</t>
  </si>
  <si>
    <t>MedLife S.A.</t>
  </si>
  <si>
    <t>TGN</t>
  </si>
  <si>
    <t>S.N.T.G.N. TRANSGAZ S.A.</t>
  </si>
  <si>
    <t>DIGI</t>
  </si>
  <si>
    <t>Digi Communications N.V.</t>
  </si>
  <si>
    <t>EL</t>
  </si>
  <si>
    <t>SOCIETATEA ENERGETICA ELECTRICA S.A.</t>
  </si>
  <si>
    <t>ONE</t>
  </si>
  <si>
    <t>ONE UNITED PROPERTIES</t>
  </si>
  <si>
    <t>TEL</t>
  </si>
  <si>
    <t>C.N.T.E.E. TRANSELECTRICA</t>
  </si>
  <si>
    <t>TRP</t>
  </si>
  <si>
    <t>TERAPLAST SA</t>
  </si>
  <si>
    <t>TTS</t>
  </si>
  <si>
    <t>TTS (TRANSPORT TRADE SERVICES)</t>
  </si>
  <si>
    <t>WINE</t>
  </si>
  <si>
    <t>PURCARI WINERIES PUBLIC COMPANY LIMITED</t>
  </si>
  <si>
    <t>COTE</t>
  </si>
  <si>
    <t>CONPET SA</t>
  </si>
  <si>
    <t>H2O</t>
  </si>
  <si>
    <t>S.P.E.E.H. HIDROELECTRICA S.A.</t>
  </si>
  <si>
    <t>BVB</t>
  </si>
  <si>
    <t>BURSA DE VALORI BUCURESTI SA</t>
  </si>
  <si>
    <t>AQ</t>
  </si>
  <si>
    <t>AQUILA PART PROD COM</t>
  </si>
  <si>
    <t>SFG</t>
  </si>
  <si>
    <t>Procent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</si>
  <si>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</si>
  <si>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</si>
  <si>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</si>
  <si>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</si>
  <si>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</si>
  <si>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</si>
  <si>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</si>
  <si>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</si>
  <si>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</si>
  <si>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</si>
  <si>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</si>
  <si>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Replicare indicele 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</si>
</sst>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RON&quot;_-;\-* #,##0.00\ &quot;RON&quot;_-;_-* &quot;-&quot;??\ &quot;RON&quot;_-;_-@_-"/>
    <numFmt numFmtId="165" formatCode="_-* #,##0\ &quot;RON&quot;_-;\-* #,##0\ &quot;RON&quot;_-;_-* &quot;-&quot;??\ &quot;RON&quot;_-;_-@_-"/>
    <numFmt numFmtId="166" formatCode="0.0%"/>
    <numFmt numFmtId="167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5" fontId="4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0" fontId="4" fillId="0" borderId="0" xfId="1" applyNumberFormat="1" applyFont="1"/>
    <xf numFmtId="0" fontId="5" fillId="0" borderId="0" xfId="0" applyFont="1" applyAlignment="1">
      <alignment horizontal="center" vertical="center"/>
    </xf>
    <xf numFmtId="0" fontId="8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2" borderId="1" xfId="0" applyFont="1" applyFill="1" applyBorder="1"/>
    <xf numFmtId="165" fontId="10" fillId="2" borderId="4" xfId="0" applyNumberFormat="1" applyFont="1" applyFill="1" applyBorder="1"/>
    <xf numFmtId="10" fontId="10" fillId="2" borderId="4" xfId="1" applyNumberFormat="1" applyFont="1" applyFill="1" applyBorder="1"/>
    <xf numFmtId="0" fontId="10" fillId="2" borderId="5" xfId="0" applyFont="1" applyFill="1" applyBorder="1"/>
    <xf numFmtId="165" fontId="10" fillId="2" borderId="6" xfId="0" applyNumberFormat="1" applyFont="1" applyFill="1" applyBorder="1"/>
    <xf numFmtId="0" fontId="10" fillId="4" borderId="8" xfId="0" applyFont="1" applyFill="1" applyBorder="1"/>
    <xf numFmtId="165" fontId="10" fillId="4" borderId="9" xfId="0" applyNumberFormat="1" applyFont="1" applyFill="1" applyBorder="1"/>
    <xf numFmtId="0" fontId="10" fillId="4" borderId="1" xfId="0" applyFont="1" applyFill="1" applyBorder="1"/>
    <xf numFmtId="165" fontId="10" fillId="4" borderId="4" xfId="0" applyNumberFormat="1" applyFont="1" applyFill="1" applyBorder="1"/>
    <xf numFmtId="0" fontId="10" fillId="5" borderId="1" xfId="0" applyFont="1" applyFill="1" applyBorder="1"/>
    <xf numFmtId="9" fontId="10" fillId="5" borderId="4" xfId="1" applyFont="1" applyFill="1" applyBorder="1"/>
    <xf numFmtId="0" fontId="12" fillId="2" borderId="1" xfId="0" applyFont="1" applyFill="1" applyBorder="1"/>
    <xf numFmtId="10" fontId="12" fillId="2" borderId="4" xfId="1" applyNumberFormat="1" applyFont="1" applyFill="1" applyBorder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10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0" fontId="10" fillId="0" borderId="18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6" fontId="13" fillId="0" borderId="22" xfId="0" applyNumberFormat="1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0" fontId="10" fillId="4" borderId="24" xfId="0" applyFont="1" applyFill="1" applyBorder="1"/>
    <xf numFmtId="165" fontId="10" fillId="4" borderId="25" xfId="0" applyNumberFormat="1" applyFont="1" applyFill="1" applyBorder="1"/>
    <xf numFmtId="0" fontId="10" fillId="4" borderId="15" xfId="0" applyFont="1" applyFill="1" applyBorder="1"/>
    <xf numFmtId="165" fontId="10" fillId="4" borderId="16" xfId="0" applyNumberFormat="1" applyFont="1" applyFill="1" applyBorder="1"/>
    <xf numFmtId="0" fontId="10" fillId="5" borderId="15" xfId="0" applyFont="1" applyFill="1" applyBorder="1"/>
    <xf numFmtId="9" fontId="10" fillId="5" borderId="16" xfId="1" applyFont="1" applyFill="1" applyBorder="1"/>
    <xf numFmtId="0" fontId="10" fillId="2" borderId="15" xfId="0" applyFont="1" applyFill="1" applyBorder="1"/>
    <xf numFmtId="165" fontId="10" fillId="2" borderId="16" xfId="0" applyNumberFormat="1" applyFont="1" applyFill="1" applyBorder="1"/>
    <xf numFmtId="0" fontId="12" fillId="2" borderId="15" xfId="0" applyFont="1" applyFill="1" applyBorder="1"/>
    <xf numFmtId="10" fontId="12" fillId="2" borderId="16" xfId="1" applyNumberFormat="1" applyFont="1" applyFill="1" applyBorder="1"/>
    <xf numFmtId="10" fontId="10" fillId="2" borderId="16" xfId="1" applyNumberFormat="1" applyFont="1" applyFill="1" applyBorder="1"/>
    <xf numFmtId="0" fontId="10" fillId="2" borderId="17" xfId="0" applyFont="1" applyFill="1" applyBorder="1"/>
    <xf numFmtId="165" fontId="10" fillId="2" borderId="19" xfId="0" applyNumberFormat="1" applyFont="1" applyFill="1" applyBorder="1"/>
    <xf numFmtId="0" fontId="1" fillId="0" borderId="0" xfId="3"/>
    <xf numFmtId="0" fontId="1" fillId="0" borderId="0" xfId="3" applyAlignment="1">
      <alignment horizontal="center"/>
    </xf>
    <xf numFmtId="0" fontId="7" fillId="6" borderId="27" xfId="3" applyFont="1" applyFill="1" applyBorder="1"/>
    <xf numFmtId="0" fontId="7" fillId="6" borderId="28" xfId="3" applyFont="1" applyFill="1" applyBorder="1"/>
    <xf numFmtId="0" fontId="1" fillId="8" borderId="11" xfId="3" applyFill="1" applyBorder="1"/>
    <xf numFmtId="9" fontId="7" fillId="0" borderId="11" xfId="4" applyFont="1" applyBorder="1"/>
    <xf numFmtId="9" fontId="1" fillId="0" borderId="30" xfId="3" applyNumberFormat="1" applyBorder="1"/>
    <xf numFmtId="0" fontId="15" fillId="7" borderId="0" xfId="3" applyFont="1" applyFill="1" applyAlignment="1">
      <alignment vertical="center" wrapText="1"/>
    </xf>
    <xf numFmtId="0" fontId="10" fillId="7" borderId="11" xfId="0" applyFont="1" applyFill="1" applyBorder="1" applyAlignment="1">
      <alignment vertical="center" wrapText="1"/>
    </xf>
    <xf numFmtId="0" fontId="6" fillId="3" borderId="26" xfId="3" applyFont="1" applyFill="1" applyBorder="1"/>
    <xf numFmtId="0" fontId="6" fillId="3" borderId="27" xfId="3" applyFont="1" applyFill="1" applyBorder="1"/>
    <xf numFmtId="0" fontId="6" fillId="9" borderId="27" xfId="3" applyFont="1" applyFill="1" applyBorder="1" applyAlignment="1">
      <alignment horizontal="center"/>
    </xf>
    <xf numFmtId="0" fontId="19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43" fontId="14" fillId="7" borderId="11" xfId="2" applyFont="1" applyFill="1" applyBorder="1" applyAlignment="1">
      <alignment vertical="center" wrapText="1"/>
    </xf>
    <xf numFmtId="43" fontId="1" fillId="0" borderId="11" xfId="2" applyFont="1" applyBorder="1" applyAlignment="1">
      <alignment horizontal="center"/>
    </xf>
    <xf numFmtId="0" fontId="10" fillId="0" borderId="0" xfId="3" applyFont="1"/>
    <xf numFmtId="10" fontId="15" fillId="7" borderId="11" xfId="4" applyNumberFormat="1" applyFont="1" applyFill="1" applyBorder="1" applyAlignment="1">
      <alignment vertical="center" wrapText="1"/>
    </xf>
    <xf numFmtId="43" fontId="15" fillId="7" borderId="11" xfId="2" applyFont="1" applyFill="1" applyBorder="1" applyAlignment="1">
      <alignment vertical="center" wrapText="1"/>
    </xf>
    <xf numFmtId="0" fontId="13" fillId="10" borderId="34" xfId="3" applyFont="1" applyFill="1" applyBorder="1"/>
    <xf numFmtId="0" fontId="13" fillId="10" borderId="35" xfId="3" applyFont="1" applyFill="1" applyBorder="1"/>
    <xf numFmtId="9" fontId="13" fillId="10" borderId="35" xfId="3" applyNumberFormat="1" applyFont="1" applyFill="1" applyBorder="1"/>
    <xf numFmtId="167" fontId="13" fillId="10" borderId="35" xfId="2" applyNumberFormat="1" applyFont="1" applyFill="1" applyBorder="1" applyAlignment="1">
      <alignment horizontal="center"/>
    </xf>
    <xf numFmtId="9" fontId="10" fillId="10" borderId="35" xfId="3" applyNumberFormat="1" applyFont="1" applyFill="1" applyBorder="1"/>
    <xf numFmtId="0" fontId="17" fillId="7" borderId="29" xfId="5" applyFont="1" applyFill="1" applyBorder="1" applyAlignment="1">
      <alignment horizontal="left" vertical="center" wrapText="1"/>
    </xf>
    <xf numFmtId="0" fontId="17" fillId="7" borderId="31" xfId="5" applyFont="1" applyFill="1" applyBorder="1" applyAlignment="1">
      <alignment horizontal="left" vertical="center" wrapText="1"/>
    </xf>
    <xf numFmtId="0" fontId="10" fillId="7" borderId="32" xfId="0" applyFont="1" applyFill="1" applyBorder="1" applyAlignment="1">
      <alignment vertical="center" wrapText="1"/>
    </xf>
    <xf numFmtId="43" fontId="1" fillId="0" borderId="32" xfId="2" applyFont="1" applyBorder="1" applyAlignment="1">
      <alignment horizontal="center"/>
    </xf>
    <xf numFmtId="0" fontId="1" fillId="8" borderId="32" xfId="3" applyFill="1" applyBorder="1"/>
    <xf numFmtId="43" fontId="1" fillId="0" borderId="32" xfId="3" applyNumberFormat="1" applyBorder="1"/>
    <xf numFmtId="9" fontId="7" fillId="0" borderId="32" xfId="4" applyFont="1" applyBorder="1"/>
    <xf numFmtId="10" fontId="15" fillId="7" borderId="32" xfId="4" applyNumberFormat="1" applyFont="1" applyFill="1" applyBorder="1" applyAlignment="1">
      <alignment vertical="center" wrapText="1"/>
    </xf>
    <xf numFmtId="9" fontId="1" fillId="0" borderId="33" xfId="3" applyNumberFormat="1" applyBorder="1"/>
    <xf numFmtId="43" fontId="15" fillId="7" borderId="32" xfId="2" applyFont="1" applyFill="1" applyBorder="1" applyAlignment="1">
      <alignment vertical="center" wrapText="1"/>
    </xf>
    <xf numFmtId="167" fontId="13" fillId="10" borderId="35" xfId="2" applyNumberFormat="1" applyFont="1" applyFill="1" applyBorder="1"/>
    <xf numFmtId="167" fontId="1" fillId="0" borderId="11" xfId="3" applyNumberFormat="1" applyBorder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6">
    <cellStyle name="Comma" xfId="2" builtinId="3"/>
    <cellStyle name="Hyperlink" xfId="5" builtinId="8"/>
    <cellStyle name="Normal" xfId="0" builtinId="0"/>
    <cellStyle name="Normal 2" xfId="3" xr:uid="{3ADB1CC0-8B1F-4FCC-A70B-CBAF0443D0C1}"/>
    <cellStyle name="Percent" xfId="1" builtinId="5"/>
    <cellStyle name="Percent 2" xfId="4" xr:uid="{63828B12-4EFA-4D35-BC2B-54A4C5E09E53}"/>
  </cellStyles>
  <dxfs count="0"/>
  <tableStyles count="0" defaultTableStyle="TableStyleMedium2" defaultPivotStyle="PivotStyleLight16"/>
  <colors>
    <mruColors>
      <color rgb="FFFF00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.bvb.ro/FinancialInstruments/Details/FinancialInstrumentsDetails.aspx?s=DIGI" TargetMode="External"/><Relationship Id="rId13" Type="http://schemas.openxmlformats.org/officeDocument/2006/relationships/hyperlink" Target="https://m.bvb.ro/FinancialInstruments/Details/FinancialInstrumentsDetails.aspx?s=TTS" TargetMode="External"/><Relationship Id="rId18" Type="http://schemas.openxmlformats.org/officeDocument/2006/relationships/hyperlink" Target="https://m.bvb.ro/FinancialInstruments/Details/FinancialInstrumentsDetails.aspx?s=AQ" TargetMode="External"/><Relationship Id="rId3" Type="http://schemas.openxmlformats.org/officeDocument/2006/relationships/hyperlink" Target="https://m.bvb.ro/FinancialInstruments/Details/FinancialInstrumentsDetails.aspx?s=SNP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.bvb.ro/FinancialInstruments/Details/FinancialInstrumentsDetails.aspx?s=TGN" TargetMode="External"/><Relationship Id="rId12" Type="http://schemas.openxmlformats.org/officeDocument/2006/relationships/hyperlink" Target="https://m.bvb.ro/FinancialInstruments/Details/FinancialInstrumentsDetails.aspx?s=ONE" TargetMode="External"/><Relationship Id="rId17" Type="http://schemas.openxmlformats.org/officeDocument/2006/relationships/hyperlink" Target="https://m.bvb.ro/FinancialInstruments/Details/FinancialInstrumentsDetails.aspx?s=WINE" TargetMode="External"/><Relationship Id="rId2" Type="http://schemas.openxmlformats.org/officeDocument/2006/relationships/hyperlink" Target="https://m.bvb.ro/FinancialInstruments/Details/FinancialInstrumentsDetails.aspx?s=H2O" TargetMode="External"/><Relationship Id="rId16" Type="http://schemas.openxmlformats.org/officeDocument/2006/relationships/hyperlink" Target="https://m.bvb.ro/FinancialInstruments/Details/FinancialInstrumentsDetails.aspx?s=BVB" TargetMode="External"/><Relationship Id="rId20" Type="http://schemas.openxmlformats.org/officeDocument/2006/relationships/hyperlink" Target="https://m.bvb.ro/FinancialInstruments/Details/FinancialInstrumentsDetails.aspx?s=COTE" TargetMode="External"/><Relationship Id="rId1" Type="http://schemas.openxmlformats.org/officeDocument/2006/relationships/hyperlink" Target="https://m.bvb.ro/FinancialInstruments/Details/FinancialInstrumentsDetails.aspx?s=TLV" TargetMode="External"/><Relationship Id="rId6" Type="http://schemas.openxmlformats.org/officeDocument/2006/relationships/hyperlink" Target="https://m.bvb.ro/FinancialInstruments/Details/FinancialInstrumentsDetails.aspx?s=SNN" TargetMode="External"/><Relationship Id="rId11" Type="http://schemas.openxmlformats.org/officeDocument/2006/relationships/hyperlink" Target="https://m.bvb.ro/FinancialInstruments/Details/FinancialInstrumentsDetails.aspx?s=M" TargetMode="External"/><Relationship Id="rId5" Type="http://schemas.openxmlformats.org/officeDocument/2006/relationships/hyperlink" Target="https://m.bvb.ro/FinancialInstruments/Details/FinancialInstrumentsDetails.aspx?s=BRD" TargetMode="External"/><Relationship Id="rId15" Type="http://schemas.openxmlformats.org/officeDocument/2006/relationships/hyperlink" Target="https://m.bvb.ro/FinancialInstruments/Details/FinancialInstrumentsDetails.aspx?s=TRP" TargetMode="External"/><Relationship Id="rId10" Type="http://schemas.openxmlformats.org/officeDocument/2006/relationships/hyperlink" Target="https://m.bvb.ro/FinancialInstruments/Details/FinancialInstrumentsDetails.aspx?s=EL" TargetMode="External"/><Relationship Id="rId19" Type="http://schemas.openxmlformats.org/officeDocument/2006/relationships/hyperlink" Target="https://m.bvb.ro/FinancialInstruments/Details/FinancialInstrumentsDetails.aspx?s=SFG" TargetMode="External"/><Relationship Id="rId4" Type="http://schemas.openxmlformats.org/officeDocument/2006/relationships/hyperlink" Target="https://m.bvb.ro/FinancialInstruments/Details/FinancialInstrumentsDetails.aspx?s=SNG" TargetMode="External"/><Relationship Id="rId9" Type="http://schemas.openxmlformats.org/officeDocument/2006/relationships/hyperlink" Target="https://m.bvb.ro/FinancialInstruments/Details/FinancialInstrumentsDetails.aspx?s=FP" TargetMode="External"/><Relationship Id="rId14" Type="http://schemas.openxmlformats.org/officeDocument/2006/relationships/hyperlink" Target="https://m.bvb.ro/FinancialInstruments/Details/FinancialInstrumentsDetails.aspx?s=T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686C-5BE4-B440-902E-D2946AF4ECE6}">
  <dimension ref="B1:J58"/>
  <sheetViews>
    <sheetView showGridLines="0" tabSelected="1" zoomScaleNormal="100" workbookViewId="0">
      <selection activeCell="L16" sqref="L16"/>
    </sheetView>
  </sheetViews>
  <sheetFormatPr defaultColWidth="10.8984375" defaultRowHeight="15" x14ac:dyDescent="0.25"/>
  <cols>
    <col min="1" max="1" width="3.19921875" style="1" customWidth="1"/>
    <col min="2" max="2" width="28.59765625" style="1" customWidth="1"/>
    <col min="3" max="3" width="13.8984375" style="1" bestFit="1" customWidth="1"/>
    <col min="4" max="4" width="5.296875" style="1" customWidth="1"/>
    <col min="5" max="5" width="7.5" style="1" bestFit="1" customWidth="1"/>
    <col min="6" max="6" width="24.3984375" style="9" bestFit="1" customWidth="1"/>
    <col min="7" max="7" width="20.5" style="9" bestFit="1" customWidth="1"/>
    <col min="8" max="8" width="17.5" style="1" bestFit="1" customWidth="1"/>
    <col min="9" max="9" width="16.5" style="1" bestFit="1" customWidth="1"/>
    <col min="10" max="10" width="15.59765625" style="1" bestFit="1" customWidth="1"/>
    <col min="11" max="16384" width="10.8984375" style="1"/>
  </cols>
  <sheetData>
    <row r="1" spans="2:10" x14ac:dyDescent="0.25">
      <c r="B1" s="8" t="s">
        <v>36</v>
      </c>
    </row>
    <row r="3" spans="2:10" ht="15.6" thickBot="1" x14ac:dyDescent="0.3">
      <c r="E3" s="2"/>
      <c r="F3" s="10"/>
      <c r="G3" s="10"/>
      <c r="H3" s="2"/>
      <c r="I3" s="2"/>
    </row>
    <row r="4" spans="2:10" ht="24" customHeight="1" thickBot="1" x14ac:dyDescent="0.3">
      <c r="B4" s="93" t="s">
        <v>37</v>
      </c>
      <c r="C4" s="94"/>
      <c r="D4" s="4"/>
      <c r="E4" s="97" t="s">
        <v>41</v>
      </c>
      <c r="F4" s="98"/>
      <c r="G4" s="98"/>
      <c r="H4" s="98"/>
      <c r="I4" s="98"/>
      <c r="J4" s="98"/>
    </row>
    <row r="5" spans="2:10" ht="8.1" customHeight="1" thickBot="1" x14ac:dyDescent="0.3">
      <c r="B5" s="5"/>
      <c r="C5" s="5"/>
      <c r="D5" s="4"/>
      <c r="E5" s="2"/>
      <c r="F5" s="10"/>
      <c r="G5" s="10"/>
      <c r="H5" s="2"/>
      <c r="I5" s="2"/>
      <c r="J5" s="2"/>
    </row>
    <row r="6" spans="2:10" ht="20.100000000000001" customHeight="1" thickBot="1" x14ac:dyDescent="0.3">
      <c r="B6" s="16" t="s">
        <v>26</v>
      </c>
      <c r="C6" s="17">
        <v>10000</v>
      </c>
      <c r="E6" s="24" t="s">
        <v>0</v>
      </c>
      <c r="F6" s="25" t="s">
        <v>34</v>
      </c>
      <c r="G6" s="25" t="s">
        <v>30</v>
      </c>
      <c r="H6" s="25" t="s">
        <v>33</v>
      </c>
      <c r="I6" s="25" t="s">
        <v>22</v>
      </c>
      <c r="J6" s="26" t="s">
        <v>32</v>
      </c>
    </row>
    <row r="7" spans="2:10" x14ac:dyDescent="0.25">
      <c r="B7" s="18" t="s">
        <v>27</v>
      </c>
      <c r="C7" s="19">
        <v>7000</v>
      </c>
      <c r="E7" s="27">
        <v>1</v>
      </c>
      <c r="F7" s="28" t="s">
        <v>2</v>
      </c>
      <c r="G7" s="28" t="s">
        <v>42</v>
      </c>
      <c r="H7" s="32">
        <v>0.19689999999999999</v>
      </c>
      <c r="I7" s="33">
        <f>H7*$C$11</f>
        <v>443.02499999999998</v>
      </c>
      <c r="J7" s="34">
        <f t="shared" ref="J7:J26" si="0">I7*$C$14+1.5</f>
        <v>3.4050075</v>
      </c>
    </row>
    <row r="8" spans="2:10" x14ac:dyDescent="0.25">
      <c r="B8" s="18" t="s">
        <v>28</v>
      </c>
      <c r="C8" s="19">
        <f>C6-C7</f>
        <v>3000</v>
      </c>
      <c r="E8" s="27">
        <v>2</v>
      </c>
      <c r="F8" s="28" t="s">
        <v>3</v>
      </c>
      <c r="G8" s="28" t="s">
        <v>43</v>
      </c>
      <c r="H8" s="32">
        <v>0.1749</v>
      </c>
      <c r="I8" s="33">
        <f t="shared" ref="I8:I20" si="1">H8*$C$11</f>
        <v>393.52499999999998</v>
      </c>
      <c r="J8" s="34">
        <f t="shared" si="0"/>
        <v>3.1921575</v>
      </c>
    </row>
    <row r="9" spans="2:10" x14ac:dyDescent="0.25">
      <c r="B9" s="20" t="s">
        <v>38</v>
      </c>
      <c r="C9" s="21">
        <v>0.25</v>
      </c>
      <c r="E9" s="27">
        <v>3</v>
      </c>
      <c r="F9" s="28" t="s">
        <v>4</v>
      </c>
      <c r="G9" s="28" t="s">
        <v>44</v>
      </c>
      <c r="H9" s="32">
        <v>0.1676</v>
      </c>
      <c r="I9" s="33">
        <f t="shared" si="1"/>
        <v>377.1</v>
      </c>
      <c r="J9" s="34">
        <f t="shared" si="0"/>
        <v>3.1215299999999999</v>
      </c>
    </row>
    <row r="10" spans="2:10" x14ac:dyDescent="0.25">
      <c r="B10" s="20" t="s">
        <v>39</v>
      </c>
      <c r="C10" s="21">
        <f>1-C9</f>
        <v>0.75</v>
      </c>
      <c r="E10" s="27">
        <v>4</v>
      </c>
      <c r="F10" s="28" t="s">
        <v>5</v>
      </c>
      <c r="G10" s="28" t="s">
        <v>45</v>
      </c>
      <c r="H10" s="32">
        <v>9.3399999999999997E-2</v>
      </c>
      <c r="I10" s="33">
        <f t="shared" si="1"/>
        <v>210.15</v>
      </c>
      <c r="J10" s="34">
        <f t="shared" si="0"/>
        <v>2.403645</v>
      </c>
    </row>
    <row r="11" spans="2:10" x14ac:dyDescent="0.25">
      <c r="B11" s="11" t="s">
        <v>40</v>
      </c>
      <c r="C11" s="12">
        <f>C10*C8</f>
        <v>2250</v>
      </c>
      <c r="E11" s="27">
        <v>5</v>
      </c>
      <c r="F11" s="28" t="s">
        <v>6</v>
      </c>
      <c r="G11" s="28" t="s">
        <v>42</v>
      </c>
      <c r="H11" s="32">
        <v>7.7899999999999997E-2</v>
      </c>
      <c r="I11" s="33">
        <f t="shared" si="1"/>
        <v>175.27500000000001</v>
      </c>
      <c r="J11" s="34">
        <f t="shared" si="0"/>
        <v>2.2536825</v>
      </c>
    </row>
    <row r="12" spans="2:10" x14ac:dyDescent="0.25">
      <c r="B12" s="11" t="s">
        <v>31</v>
      </c>
      <c r="C12" s="12">
        <f>J27</f>
        <v>39.675000000000004</v>
      </c>
      <c r="E12" s="27">
        <v>6</v>
      </c>
      <c r="F12" s="28" t="s">
        <v>7</v>
      </c>
      <c r="G12" s="28" t="s">
        <v>43</v>
      </c>
      <c r="H12" s="32">
        <v>4.7100000000000003E-2</v>
      </c>
      <c r="I12" s="33">
        <f t="shared" si="1"/>
        <v>105.97500000000001</v>
      </c>
      <c r="J12" s="34">
        <f t="shared" si="0"/>
        <v>1.9556925000000001</v>
      </c>
    </row>
    <row r="13" spans="2:10" x14ac:dyDescent="0.25">
      <c r="B13" s="22" t="s">
        <v>23</v>
      </c>
      <c r="C13" s="23">
        <f>C12/C11</f>
        <v>1.7633333333333334E-2</v>
      </c>
      <c r="E13" s="27">
        <v>7</v>
      </c>
      <c r="F13" s="28" t="s">
        <v>8</v>
      </c>
      <c r="G13" s="28" t="s">
        <v>46</v>
      </c>
      <c r="H13" s="32">
        <v>4.3099999999999999E-2</v>
      </c>
      <c r="I13" s="33">
        <f t="shared" si="1"/>
        <v>96.974999999999994</v>
      </c>
      <c r="J13" s="34">
        <f t="shared" si="0"/>
        <v>1.9169925000000001</v>
      </c>
    </row>
    <row r="14" spans="2:10" x14ac:dyDescent="0.25">
      <c r="B14" s="49" t="s">
        <v>63</v>
      </c>
      <c r="C14" s="13">
        <v>4.3E-3</v>
      </c>
      <c r="E14" s="27">
        <v>8</v>
      </c>
      <c r="F14" s="28" t="s">
        <v>9</v>
      </c>
      <c r="G14" s="28" t="s">
        <v>47</v>
      </c>
      <c r="H14" s="32">
        <v>2.8299999999999999E-2</v>
      </c>
      <c r="I14" s="33">
        <f t="shared" si="1"/>
        <v>63.674999999999997</v>
      </c>
      <c r="J14" s="34">
        <f t="shared" si="0"/>
        <v>1.7738024999999999</v>
      </c>
    </row>
    <row r="15" spans="2:10" x14ac:dyDescent="0.25">
      <c r="B15" s="11" t="s">
        <v>24</v>
      </c>
      <c r="C15" s="13">
        <v>0.06</v>
      </c>
      <c r="E15" s="27">
        <v>9</v>
      </c>
      <c r="F15" s="28" t="s">
        <v>10</v>
      </c>
      <c r="G15" s="28" t="s">
        <v>48</v>
      </c>
      <c r="H15" s="32">
        <v>2.7199999999999998E-2</v>
      </c>
      <c r="I15" s="33">
        <f t="shared" si="1"/>
        <v>61.199999999999996</v>
      </c>
      <c r="J15" s="34">
        <f t="shared" si="0"/>
        <v>1.7631600000000001</v>
      </c>
    </row>
    <row r="16" spans="2:10" ht="15.6" thickBot="1" x14ac:dyDescent="0.3">
      <c r="B16" s="14" t="s">
        <v>25</v>
      </c>
      <c r="C16" s="15">
        <f>+C15*12*C11</f>
        <v>1620</v>
      </c>
      <c r="E16" s="27">
        <v>10</v>
      </c>
      <c r="F16" s="28" t="s">
        <v>11</v>
      </c>
      <c r="G16" s="28" t="s">
        <v>49</v>
      </c>
      <c r="H16" s="32">
        <v>2.5700000000000001E-2</v>
      </c>
      <c r="I16" s="33">
        <f t="shared" si="1"/>
        <v>57.825000000000003</v>
      </c>
      <c r="J16" s="34">
        <f t="shared" si="0"/>
        <v>1.7486475000000001</v>
      </c>
    </row>
    <row r="17" spans="2:10" x14ac:dyDescent="0.25">
      <c r="E17" s="27">
        <v>11</v>
      </c>
      <c r="F17" s="28" t="s">
        <v>12</v>
      </c>
      <c r="G17" s="28" t="s">
        <v>50</v>
      </c>
      <c r="H17" s="32">
        <v>2.41E-2</v>
      </c>
      <c r="I17" s="33">
        <f t="shared" si="1"/>
        <v>54.225000000000001</v>
      </c>
      <c r="J17" s="34">
        <f t="shared" si="0"/>
        <v>1.7331675</v>
      </c>
    </row>
    <row r="18" spans="2:10" x14ac:dyDescent="0.25">
      <c r="E18" s="27">
        <v>12</v>
      </c>
      <c r="F18" s="28" t="s">
        <v>13</v>
      </c>
      <c r="G18" s="28" t="s">
        <v>51</v>
      </c>
      <c r="H18" s="32">
        <v>2.1600000000000001E-2</v>
      </c>
      <c r="I18" s="33">
        <f t="shared" si="1"/>
        <v>48.6</v>
      </c>
      <c r="J18" s="34">
        <f t="shared" si="0"/>
        <v>1.7089799999999999</v>
      </c>
    </row>
    <row r="19" spans="2:10" x14ac:dyDescent="0.25">
      <c r="E19" s="27">
        <v>13</v>
      </c>
      <c r="F19" s="28" t="s">
        <v>14</v>
      </c>
      <c r="G19" s="28" t="s">
        <v>52</v>
      </c>
      <c r="H19" s="32">
        <v>1.66E-2</v>
      </c>
      <c r="I19" s="33">
        <f t="shared" si="1"/>
        <v>37.35</v>
      </c>
      <c r="J19" s="34">
        <f t="shared" si="0"/>
        <v>1.6606049999999999</v>
      </c>
    </row>
    <row r="20" spans="2:10" x14ac:dyDescent="0.25">
      <c r="E20" s="27">
        <v>14</v>
      </c>
      <c r="F20" s="28" t="s">
        <v>15</v>
      </c>
      <c r="G20" s="28" t="s">
        <v>53</v>
      </c>
      <c r="H20" s="32">
        <v>1.37E-2</v>
      </c>
      <c r="I20" s="33">
        <f t="shared" si="1"/>
        <v>30.824999999999999</v>
      </c>
      <c r="J20" s="34">
        <f t="shared" si="0"/>
        <v>1.6325475</v>
      </c>
    </row>
    <row r="21" spans="2:10" x14ac:dyDescent="0.25">
      <c r="E21" s="27">
        <v>15</v>
      </c>
      <c r="F21" s="28" t="s">
        <v>16</v>
      </c>
      <c r="G21" s="28" t="s">
        <v>54</v>
      </c>
      <c r="H21" s="32">
        <v>1.03E-2</v>
      </c>
      <c r="I21" s="33">
        <f t="shared" ref="I21" si="2">H21*$C$11</f>
        <v>23.175000000000001</v>
      </c>
      <c r="J21" s="34">
        <f t="shared" si="0"/>
        <v>1.5996524999999999</v>
      </c>
    </row>
    <row r="22" spans="2:10" x14ac:dyDescent="0.25">
      <c r="E22" s="27">
        <v>16</v>
      </c>
      <c r="F22" s="28" t="s">
        <v>17</v>
      </c>
      <c r="G22" s="28" t="s">
        <v>55</v>
      </c>
      <c r="H22" s="32">
        <v>8.0000000000000002E-3</v>
      </c>
      <c r="I22" s="33">
        <f>H22*$C$11</f>
        <v>18</v>
      </c>
      <c r="J22" s="34">
        <f t="shared" si="0"/>
        <v>1.5773999999999999</v>
      </c>
    </row>
    <row r="23" spans="2:10" x14ac:dyDescent="0.25">
      <c r="E23" s="27">
        <v>17</v>
      </c>
      <c r="F23" s="28" t="s">
        <v>18</v>
      </c>
      <c r="G23" s="28" t="s">
        <v>56</v>
      </c>
      <c r="H23" s="32">
        <v>7.1999999999999998E-3</v>
      </c>
      <c r="I23" s="33">
        <f>H23*$C$11</f>
        <v>16.2</v>
      </c>
      <c r="J23" s="34">
        <f t="shared" si="0"/>
        <v>1.5696600000000001</v>
      </c>
    </row>
    <row r="24" spans="2:10" x14ac:dyDescent="0.25">
      <c r="E24" s="27">
        <v>18</v>
      </c>
      <c r="F24" s="28" t="s">
        <v>19</v>
      </c>
      <c r="G24" s="28" t="s">
        <v>59</v>
      </c>
      <c r="H24" s="32">
        <v>6.8999999999999999E-3</v>
      </c>
      <c r="I24" s="33">
        <f>H24*$C$11</f>
        <v>15.525</v>
      </c>
      <c r="J24" s="34">
        <f t="shared" si="0"/>
        <v>1.5667575</v>
      </c>
    </row>
    <row r="25" spans="2:10" x14ac:dyDescent="0.25">
      <c r="E25" s="27">
        <v>19</v>
      </c>
      <c r="F25" s="28" t="s">
        <v>20</v>
      </c>
      <c r="G25" s="28" t="s">
        <v>57</v>
      </c>
      <c r="H25" s="32">
        <v>5.1000000000000004E-3</v>
      </c>
      <c r="I25" s="33">
        <f>H25*$C$11</f>
        <v>11.475000000000001</v>
      </c>
      <c r="J25" s="34">
        <f t="shared" si="0"/>
        <v>1.5493425000000001</v>
      </c>
    </row>
    <row r="26" spans="2:10" x14ac:dyDescent="0.25">
      <c r="E26" s="35">
        <v>20</v>
      </c>
      <c r="F26" s="36" t="s">
        <v>21</v>
      </c>
      <c r="G26" s="36" t="s">
        <v>58</v>
      </c>
      <c r="H26" s="37">
        <v>4.4000000000000003E-3</v>
      </c>
      <c r="I26" s="38">
        <f>H26*$C$11</f>
        <v>9.9</v>
      </c>
      <c r="J26" s="39">
        <f t="shared" si="0"/>
        <v>1.54257</v>
      </c>
    </row>
    <row r="27" spans="2:10" x14ac:dyDescent="0.25">
      <c r="E27" s="95" t="s">
        <v>29</v>
      </c>
      <c r="F27" s="96"/>
      <c r="G27" s="96"/>
      <c r="H27" s="40">
        <f>SUM(H7:H26)</f>
        <v>1</v>
      </c>
      <c r="I27" s="41">
        <f>SUM(I7:I26)</f>
        <v>2250</v>
      </c>
      <c r="J27" s="42">
        <f>SUM(J7:J26)</f>
        <v>39.675000000000004</v>
      </c>
    </row>
    <row r="28" spans="2:10" ht="15.6" thickBot="1" x14ac:dyDescent="0.3">
      <c r="E28" s="2"/>
      <c r="F28" s="10"/>
      <c r="G28" s="10"/>
      <c r="H28" s="2"/>
      <c r="I28" s="2"/>
    </row>
    <row r="29" spans="2:10" ht="24" customHeight="1" thickBot="1" x14ac:dyDescent="0.3">
      <c r="B29" s="93" t="s">
        <v>37</v>
      </c>
      <c r="C29" s="94"/>
      <c r="D29" s="4"/>
      <c r="E29" s="97" t="s">
        <v>61</v>
      </c>
      <c r="F29" s="98"/>
      <c r="G29" s="98"/>
      <c r="H29" s="98"/>
      <c r="I29" s="98"/>
      <c r="J29" s="98"/>
    </row>
    <row r="30" spans="2:10" ht="18" customHeight="1" thickBot="1" x14ac:dyDescent="0.3">
      <c r="B30" s="7"/>
      <c r="C30" s="7"/>
      <c r="D30" s="4"/>
      <c r="E30" s="2"/>
      <c r="F30" s="10"/>
      <c r="G30" s="10"/>
      <c r="H30" s="2"/>
      <c r="I30" s="2"/>
      <c r="J30" s="2"/>
    </row>
    <row r="31" spans="2:10" ht="20.100000000000001" customHeight="1" thickBot="1" x14ac:dyDescent="0.3">
      <c r="B31" s="16" t="s">
        <v>26</v>
      </c>
      <c r="C31" s="17">
        <v>10000</v>
      </c>
      <c r="E31" s="24" t="s">
        <v>0</v>
      </c>
      <c r="F31" s="25" t="s">
        <v>34</v>
      </c>
      <c r="G31" s="25" t="s">
        <v>30</v>
      </c>
      <c r="H31" s="25" t="s">
        <v>35</v>
      </c>
      <c r="I31" s="25" t="s">
        <v>22</v>
      </c>
      <c r="J31" s="26" t="s">
        <v>32</v>
      </c>
    </row>
    <row r="32" spans="2:10" x14ac:dyDescent="0.25">
      <c r="B32" s="18" t="s">
        <v>27</v>
      </c>
      <c r="C32" s="19">
        <v>7000</v>
      </c>
      <c r="E32" s="27">
        <f>E7</f>
        <v>1</v>
      </c>
      <c r="F32" s="28" t="s">
        <v>2</v>
      </c>
      <c r="G32" s="28" t="s">
        <v>42</v>
      </c>
      <c r="H32" s="29">
        <f t="shared" ref="H32:H41" si="3">H7+$C$40</f>
        <v>0.20868999999999999</v>
      </c>
      <c r="I32" s="30">
        <f t="shared" ref="I32:I41" si="4">H32*$C$36</f>
        <v>469.55249999999995</v>
      </c>
      <c r="J32" s="31">
        <f t="shared" ref="J32:J41" si="5">I32*$C$39+1.5</f>
        <v>3.5190757499999998</v>
      </c>
    </row>
    <row r="33" spans="2:10" x14ac:dyDescent="0.25">
      <c r="B33" s="18" t="s">
        <v>28</v>
      </c>
      <c r="C33" s="19">
        <f>C31-C32</f>
        <v>3000</v>
      </c>
      <c r="E33" s="27">
        <f t="shared" ref="E33:E41" si="6">E8</f>
        <v>2</v>
      </c>
      <c r="F33" s="28" t="s">
        <v>3</v>
      </c>
      <c r="G33" s="28" t="s">
        <v>43</v>
      </c>
      <c r="H33" s="32">
        <f t="shared" si="3"/>
        <v>0.18668999999999999</v>
      </c>
      <c r="I33" s="33">
        <f t="shared" si="4"/>
        <v>420.05250000000001</v>
      </c>
      <c r="J33" s="34">
        <f t="shared" si="5"/>
        <v>3.3062257500000003</v>
      </c>
    </row>
    <row r="34" spans="2:10" x14ac:dyDescent="0.25">
      <c r="B34" s="20" t="s">
        <v>38</v>
      </c>
      <c r="C34" s="21">
        <v>0.25</v>
      </c>
      <c r="E34" s="27">
        <f t="shared" si="6"/>
        <v>3</v>
      </c>
      <c r="F34" s="28" t="s">
        <v>4</v>
      </c>
      <c r="G34" s="28" t="s">
        <v>44</v>
      </c>
      <c r="H34" s="32">
        <f t="shared" si="3"/>
        <v>0.17938999999999999</v>
      </c>
      <c r="I34" s="33">
        <f t="shared" si="4"/>
        <v>403.6275</v>
      </c>
      <c r="J34" s="34">
        <f t="shared" si="5"/>
        <v>3.2355982499999998</v>
      </c>
    </row>
    <row r="35" spans="2:10" x14ac:dyDescent="0.25">
      <c r="B35" s="20" t="s">
        <v>39</v>
      </c>
      <c r="C35" s="21">
        <f>1-C34</f>
        <v>0.75</v>
      </c>
      <c r="E35" s="27">
        <f t="shared" si="6"/>
        <v>4</v>
      </c>
      <c r="F35" s="28" t="s">
        <v>5</v>
      </c>
      <c r="G35" s="28" t="s">
        <v>45</v>
      </c>
      <c r="H35" s="32">
        <f t="shared" si="3"/>
        <v>0.10518999999999999</v>
      </c>
      <c r="I35" s="33">
        <f t="shared" si="4"/>
        <v>236.67749999999998</v>
      </c>
      <c r="J35" s="34">
        <f t="shared" si="5"/>
        <v>2.5177132499999999</v>
      </c>
    </row>
    <row r="36" spans="2:10" x14ac:dyDescent="0.25">
      <c r="B36" s="11" t="s">
        <v>40</v>
      </c>
      <c r="C36" s="12">
        <f>C35*C33</f>
        <v>2250</v>
      </c>
      <c r="E36" s="27">
        <f t="shared" si="6"/>
        <v>5</v>
      </c>
      <c r="F36" s="28" t="s">
        <v>6</v>
      </c>
      <c r="G36" s="28" t="s">
        <v>42</v>
      </c>
      <c r="H36" s="32">
        <f t="shared" si="3"/>
        <v>8.9689999999999992E-2</v>
      </c>
      <c r="I36" s="33">
        <f t="shared" si="4"/>
        <v>201.80249999999998</v>
      </c>
      <c r="J36" s="34">
        <f t="shared" si="5"/>
        <v>2.3677507499999999</v>
      </c>
    </row>
    <row r="37" spans="2:10" x14ac:dyDescent="0.25">
      <c r="B37" s="11" t="s">
        <v>31</v>
      </c>
      <c r="C37" s="12">
        <f>J42</f>
        <v>24.674999999999997</v>
      </c>
      <c r="E37" s="27">
        <f>E12</f>
        <v>6</v>
      </c>
      <c r="F37" s="28" t="s">
        <v>7</v>
      </c>
      <c r="G37" s="28" t="s">
        <v>43</v>
      </c>
      <c r="H37" s="32">
        <f t="shared" si="3"/>
        <v>5.8890000000000005E-2</v>
      </c>
      <c r="I37" s="33">
        <f t="shared" si="4"/>
        <v>132.5025</v>
      </c>
      <c r="J37" s="34">
        <f t="shared" si="5"/>
        <v>2.0697607499999999</v>
      </c>
    </row>
    <row r="38" spans="2:10" x14ac:dyDescent="0.25">
      <c r="B38" s="22" t="s">
        <v>23</v>
      </c>
      <c r="C38" s="23">
        <f>C37/C36</f>
        <v>1.0966666666666666E-2</v>
      </c>
      <c r="E38" s="27">
        <f t="shared" si="6"/>
        <v>7</v>
      </c>
      <c r="F38" s="28" t="s">
        <v>8</v>
      </c>
      <c r="G38" s="28" t="s">
        <v>46</v>
      </c>
      <c r="H38" s="32">
        <f t="shared" si="3"/>
        <v>5.4890000000000001E-2</v>
      </c>
      <c r="I38" s="33">
        <f t="shared" si="4"/>
        <v>123.5025</v>
      </c>
      <c r="J38" s="34">
        <f t="shared" si="5"/>
        <v>2.03106075</v>
      </c>
    </row>
    <row r="39" spans="2:10" x14ac:dyDescent="0.25">
      <c r="B39" s="49" t="s">
        <v>63</v>
      </c>
      <c r="C39" s="13">
        <v>4.3E-3</v>
      </c>
      <c r="E39" s="27">
        <f>E14</f>
        <v>8</v>
      </c>
      <c r="F39" s="28" t="s">
        <v>9</v>
      </c>
      <c r="G39" s="28" t="s">
        <v>47</v>
      </c>
      <c r="H39" s="32">
        <f t="shared" si="3"/>
        <v>4.0090000000000001E-2</v>
      </c>
      <c r="I39" s="33">
        <f t="shared" si="4"/>
        <v>90.202500000000001</v>
      </c>
      <c r="J39" s="34">
        <f t="shared" si="5"/>
        <v>1.88787075</v>
      </c>
    </row>
    <row r="40" spans="2:10" x14ac:dyDescent="0.25">
      <c r="B40" s="22" t="s">
        <v>60</v>
      </c>
      <c r="C40" s="23">
        <v>1.179E-2</v>
      </c>
      <c r="E40" s="27">
        <f>E15</f>
        <v>9</v>
      </c>
      <c r="F40" s="28" t="s">
        <v>10</v>
      </c>
      <c r="G40" s="28" t="s">
        <v>48</v>
      </c>
      <c r="H40" s="32">
        <f t="shared" si="3"/>
        <v>3.8989999999999997E-2</v>
      </c>
      <c r="I40" s="33">
        <f t="shared" si="4"/>
        <v>87.727499999999992</v>
      </c>
      <c r="J40" s="34">
        <f t="shared" si="5"/>
        <v>1.8772282499999999</v>
      </c>
    </row>
    <row r="41" spans="2:10" x14ac:dyDescent="0.25">
      <c r="B41" s="11" t="s">
        <v>24</v>
      </c>
      <c r="C41" s="13">
        <v>0.06</v>
      </c>
      <c r="E41" s="35">
        <f t="shared" si="6"/>
        <v>10</v>
      </c>
      <c r="F41" s="36" t="s">
        <v>11</v>
      </c>
      <c r="G41" s="36" t="s">
        <v>49</v>
      </c>
      <c r="H41" s="37">
        <f t="shared" si="3"/>
        <v>3.7490000000000002E-2</v>
      </c>
      <c r="I41" s="38">
        <f t="shared" si="4"/>
        <v>84.352500000000006</v>
      </c>
      <c r="J41" s="39">
        <f t="shared" si="5"/>
        <v>1.86271575</v>
      </c>
    </row>
    <row r="42" spans="2:10" ht="15.6" thickBot="1" x14ac:dyDescent="0.3">
      <c r="B42" s="14" t="s">
        <v>25</v>
      </c>
      <c r="C42" s="15">
        <f>C41*12*C36</f>
        <v>1620</v>
      </c>
      <c r="E42" s="95" t="s">
        <v>29</v>
      </c>
      <c r="F42" s="96"/>
      <c r="G42" s="96"/>
      <c r="H42" s="40">
        <f>SUM(H32:H41)</f>
        <v>0.99999999999999989</v>
      </c>
      <c r="I42" s="41">
        <f>SUM(I32:I41)</f>
        <v>2250</v>
      </c>
      <c r="J42" s="42">
        <f>SUM(J32:J41)</f>
        <v>24.674999999999997</v>
      </c>
    </row>
    <row r="43" spans="2:10" x14ac:dyDescent="0.25">
      <c r="C43" s="3"/>
      <c r="H43" s="6"/>
    </row>
    <row r="44" spans="2:10" ht="15.6" thickBot="1" x14ac:dyDescent="0.3">
      <c r="H44" s="6"/>
    </row>
    <row r="45" spans="2:10" ht="24" customHeight="1" thickBot="1" x14ac:dyDescent="0.3">
      <c r="B45" s="93" t="s">
        <v>37</v>
      </c>
      <c r="C45" s="94"/>
      <c r="D45" s="4"/>
      <c r="E45" s="97" t="s">
        <v>62</v>
      </c>
      <c r="F45" s="98"/>
      <c r="G45" s="98"/>
      <c r="H45" s="98"/>
      <c r="I45" s="98"/>
      <c r="J45" s="98"/>
    </row>
    <row r="46" spans="2:10" ht="12" customHeight="1" x14ac:dyDescent="0.25">
      <c r="B46" s="5"/>
      <c r="C46" s="5"/>
      <c r="D46" s="4"/>
      <c r="E46" s="2"/>
      <c r="F46" s="10"/>
      <c r="G46" s="10"/>
      <c r="H46" s="2"/>
      <c r="I46" s="2"/>
      <c r="J46" s="2"/>
    </row>
    <row r="47" spans="2:10" ht="20.100000000000001" customHeight="1" thickBot="1" x14ac:dyDescent="0.3">
      <c r="B47" s="43" t="s">
        <v>26</v>
      </c>
      <c r="C47" s="44">
        <v>10000</v>
      </c>
      <c r="E47" s="24" t="s">
        <v>0</v>
      </c>
      <c r="F47" s="25" t="s">
        <v>1</v>
      </c>
      <c r="G47" s="25" t="s">
        <v>30</v>
      </c>
      <c r="H47" s="25" t="s">
        <v>35</v>
      </c>
      <c r="I47" s="25" t="s">
        <v>22</v>
      </c>
      <c r="J47" s="26" t="s">
        <v>32</v>
      </c>
    </row>
    <row r="48" spans="2:10" x14ac:dyDescent="0.25">
      <c r="B48" s="45" t="s">
        <v>27</v>
      </c>
      <c r="C48" s="46">
        <v>7000</v>
      </c>
      <c r="E48" s="27">
        <v>1</v>
      </c>
      <c r="F48" s="28" t="s">
        <v>2</v>
      </c>
      <c r="G48" s="28" t="s">
        <v>42</v>
      </c>
      <c r="H48" s="32">
        <f t="shared" ref="H48:H57" si="7">$H$27/$E$57</f>
        <v>0.1</v>
      </c>
      <c r="I48" s="33">
        <f t="shared" ref="I48:I57" si="8">H48*$C$52</f>
        <v>225</v>
      </c>
      <c r="J48" s="34">
        <f t="shared" ref="J48:J57" si="9">I48*$C$55+1.5</f>
        <v>2.4675000000000002</v>
      </c>
    </row>
    <row r="49" spans="2:10" x14ac:dyDescent="0.25">
      <c r="B49" s="45" t="s">
        <v>28</v>
      </c>
      <c r="C49" s="46">
        <f>C47-C48</f>
        <v>3000</v>
      </c>
      <c r="E49" s="27">
        <v>2</v>
      </c>
      <c r="F49" s="28" t="s">
        <v>3</v>
      </c>
      <c r="G49" s="28" t="s">
        <v>43</v>
      </c>
      <c r="H49" s="32">
        <f t="shared" si="7"/>
        <v>0.1</v>
      </c>
      <c r="I49" s="33">
        <f t="shared" si="8"/>
        <v>225</v>
      </c>
      <c r="J49" s="34">
        <f t="shared" si="9"/>
        <v>2.4675000000000002</v>
      </c>
    </row>
    <row r="50" spans="2:10" x14ac:dyDescent="0.25">
      <c r="B50" s="47" t="s">
        <v>38</v>
      </c>
      <c r="C50" s="48">
        <v>0.25</v>
      </c>
      <c r="E50" s="27">
        <v>3</v>
      </c>
      <c r="F50" s="28" t="s">
        <v>4</v>
      </c>
      <c r="G50" s="28" t="s">
        <v>44</v>
      </c>
      <c r="H50" s="32">
        <f t="shared" si="7"/>
        <v>0.1</v>
      </c>
      <c r="I50" s="33">
        <f t="shared" si="8"/>
        <v>225</v>
      </c>
      <c r="J50" s="34">
        <f t="shared" si="9"/>
        <v>2.4675000000000002</v>
      </c>
    </row>
    <row r="51" spans="2:10" x14ac:dyDescent="0.25">
      <c r="B51" s="47" t="s">
        <v>39</v>
      </c>
      <c r="C51" s="48">
        <f>1-C50</f>
        <v>0.75</v>
      </c>
      <c r="E51" s="27">
        <v>4</v>
      </c>
      <c r="F51" s="28" t="s">
        <v>5</v>
      </c>
      <c r="G51" s="28" t="s">
        <v>45</v>
      </c>
      <c r="H51" s="32">
        <f t="shared" si="7"/>
        <v>0.1</v>
      </c>
      <c r="I51" s="33">
        <f t="shared" si="8"/>
        <v>225</v>
      </c>
      <c r="J51" s="34">
        <f t="shared" si="9"/>
        <v>2.4675000000000002</v>
      </c>
    </row>
    <row r="52" spans="2:10" x14ac:dyDescent="0.25">
      <c r="B52" s="49" t="s">
        <v>40</v>
      </c>
      <c r="C52" s="50">
        <f>C51*C49</f>
        <v>2250</v>
      </c>
      <c r="E52" s="27">
        <v>5</v>
      </c>
      <c r="F52" s="28" t="s">
        <v>6</v>
      </c>
      <c r="G52" s="28" t="s">
        <v>42</v>
      </c>
      <c r="H52" s="32">
        <f t="shared" si="7"/>
        <v>0.1</v>
      </c>
      <c r="I52" s="33">
        <f t="shared" si="8"/>
        <v>225</v>
      </c>
      <c r="J52" s="34">
        <f t="shared" si="9"/>
        <v>2.4675000000000002</v>
      </c>
    </row>
    <row r="53" spans="2:10" x14ac:dyDescent="0.25">
      <c r="B53" s="49" t="s">
        <v>31</v>
      </c>
      <c r="C53" s="50">
        <f>J58</f>
        <v>24.675000000000008</v>
      </c>
      <c r="E53" s="27">
        <v>6</v>
      </c>
      <c r="F53" s="28" t="s">
        <v>7</v>
      </c>
      <c r="G53" s="28" t="s">
        <v>43</v>
      </c>
      <c r="H53" s="32">
        <f t="shared" si="7"/>
        <v>0.1</v>
      </c>
      <c r="I53" s="33">
        <f t="shared" si="8"/>
        <v>225</v>
      </c>
      <c r="J53" s="34">
        <f t="shared" si="9"/>
        <v>2.4675000000000002</v>
      </c>
    </row>
    <row r="54" spans="2:10" x14ac:dyDescent="0.25">
      <c r="B54" s="51" t="s">
        <v>23</v>
      </c>
      <c r="C54" s="52">
        <f>C53/C52</f>
        <v>1.096666666666667E-2</v>
      </c>
      <c r="E54" s="27">
        <v>7</v>
      </c>
      <c r="F54" s="28" t="s">
        <v>8</v>
      </c>
      <c r="G54" s="28" t="s">
        <v>46</v>
      </c>
      <c r="H54" s="32">
        <f t="shared" si="7"/>
        <v>0.1</v>
      </c>
      <c r="I54" s="33">
        <f t="shared" si="8"/>
        <v>225</v>
      </c>
      <c r="J54" s="34">
        <f t="shared" si="9"/>
        <v>2.4675000000000002</v>
      </c>
    </row>
    <row r="55" spans="2:10" x14ac:dyDescent="0.25">
      <c r="B55" s="49" t="s">
        <v>63</v>
      </c>
      <c r="C55" s="53">
        <v>4.3E-3</v>
      </c>
      <c r="E55" s="27">
        <v>8</v>
      </c>
      <c r="F55" s="28" t="s">
        <v>9</v>
      </c>
      <c r="G55" s="28" t="s">
        <v>47</v>
      </c>
      <c r="H55" s="32">
        <f t="shared" si="7"/>
        <v>0.1</v>
      </c>
      <c r="I55" s="33">
        <f t="shared" si="8"/>
        <v>225</v>
      </c>
      <c r="J55" s="34">
        <f t="shared" si="9"/>
        <v>2.4675000000000002</v>
      </c>
    </row>
    <row r="56" spans="2:10" x14ac:dyDescent="0.25">
      <c r="B56" s="51" t="s">
        <v>24</v>
      </c>
      <c r="C56" s="52">
        <v>0.06</v>
      </c>
      <c r="E56" s="27">
        <v>9</v>
      </c>
      <c r="F56" s="28" t="s">
        <v>10</v>
      </c>
      <c r="G56" s="28" t="s">
        <v>48</v>
      </c>
      <c r="H56" s="32">
        <f t="shared" si="7"/>
        <v>0.1</v>
      </c>
      <c r="I56" s="33">
        <f t="shared" si="8"/>
        <v>225</v>
      </c>
      <c r="J56" s="34">
        <f t="shared" si="9"/>
        <v>2.4675000000000002</v>
      </c>
    </row>
    <row r="57" spans="2:10" x14ac:dyDescent="0.25">
      <c r="B57" s="54" t="s">
        <v>25</v>
      </c>
      <c r="C57" s="55">
        <f>C56*12*C52</f>
        <v>1620</v>
      </c>
      <c r="E57" s="35">
        <v>10</v>
      </c>
      <c r="F57" s="36" t="s">
        <v>11</v>
      </c>
      <c r="G57" s="36" t="s">
        <v>49</v>
      </c>
      <c r="H57" s="37">
        <f t="shared" si="7"/>
        <v>0.1</v>
      </c>
      <c r="I57" s="38">
        <f t="shared" si="8"/>
        <v>225</v>
      </c>
      <c r="J57" s="39">
        <f t="shared" si="9"/>
        <v>2.4675000000000002</v>
      </c>
    </row>
    <row r="58" spans="2:10" x14ac:dyDescent="0.25">
      <c r="E58" s="95" t="s">
        <v>29</v>
      </c>
      <c r="F58" s="96"/>
      <c r="G58" s="96"/>
      <c r="H58" s="40">
        <f>SUM(H48:H57)</f>
        <v>0.99999999999999989</v>
      </c>
      <c r="I58" s="41">
        <f>SUM(I48:I57)</f>
        <v>2250</v>
      </c>
      <c r="J58" s="42">
        <f>SUM(J48:J57)</f>
        <v>24.675000000000008</v>
      </c>
    </row>
  </sheetData>
  <mergeCells count="9">
    <mergeCell ref="B45:C45"/>
    <mergeCell ref="E45:J45"/>
    <mergeCell ref="E58:G58"/>
    <mergeCell ref="B4:C4"/>
    <mergeCell ref="E27:G27"/>
    <mergeCell ref="B29:C29"/>
    <mergeCell ref="E42:G42"/>
    <mergeCell ref="E4:J4"/>
    <mergeCell ref="E29:J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CF73-6F79-4CCF-8E06-7E6B039CE32D}">
  <dimension ref="A2:T4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9" sqref="P9"/>
    </sheetView>
  </sheetViews>
  <sheetFormatPr defaultRowHeight="14.4" x14ac:dyDescent="0.3"/>
  <cols>
    <col min="1" max="1" width="8.19921875" style="56" customWidth="1"/>
    <col min="2" max="2" width="25.296875" style="56" customWidth="1"/>
    <col min="3" max="3" width="15" style="56" customWidth="1"/>
    <col min="4" max="9" width="8.09765625" style="56" customWidth="1"/>
    <col min="10" max="15" width="8.09765625" style="57" customWidth="1"/>
    <col min="16" max="16" width="18.296875" style="56" customWidth="1"/>
    <col min="17" max="17" width="9.3984375" style="56" bestFit="1" customWidth="1"/>
    <col min="18" max="18" width="19.19921875" style="56" customWidth="1"/>
    <col min="19" max="19" width="13.19921875" style="56" bestFit="1" customWidth="1"/>
    <col min="20" max="16384" width="8.796875" style="56"/>
  </cols>
  <sheetData>
    <row r="2" spans="1:20" s="69" customFormat="1" ht="15.6" x14ac:dyDescent="0.3">
      <c r="A2" s="68" t="s">
        <v>121</v>
      </c>
      <c r="J2" s="70"/>
      <c r="K2" s="70"/>
      <c r="L2" s="70"/>
      <c r="M2" s="70"/>
      <c r="N2" s="70"/>
      <c r="O2" s="70"/>
    </row>
    <row r="3" spans="1:20" s="69" customFormat="1" ht="27" thickBot="1" x14ac:dyDescent="0.35">
      <c r="A3" s="68"/>
      <c r="J3" s="70"/>
      <c r="K3" s="70"/>
      <c r="L3" s="70"/>
      <c r="M3" s="70"/>
      <c r="N3" s="70"/>
      <c r="O3" s="70"/>
      <c r="P3" s="64" t="s">
        <v>64</v>
      </c>
    </row>
    <row r="4" spans="1:20" x14ac:dyDescent="0.3">
      <c r="A4" s="65" t="s">
        <v>65</v>
      </c>
      <c r="B4" s="66" t="s">
        <v>34</v>
      </c>
      <c r="C4" s="66" t="s">
        <v>109</v>
      </c>
      <c r="D4" s="67" t="s">
        <v>110</v>
      </c>
      <c r="E4" s="67" t="s">
        <v>111</v>
      </c>
      <c r="F4" s="67" t="s">
        <v>112</v>
      </c>
      <c r="G4" s="67" t="s">
        <v>113</v>
      </c>
      <c r="H4" s="67" t="s">
        <v>114</v>
      </c>
      <c r="I4" s="67" t="s">
        <v>115</v>
      </c>
      <c r="J4" s="67" t="s">
        <v>116</v>
      </c>
      <c r="K4" s="67" t="s">
        <v>66</v>
      </c>
      <c r="L4" s="67" t="s">
        <v>117</v>
      </c>
      <c r="M4" s="67" t="s">
        <v>118</v>
      </c>
      <c r="N4" s="67" t="s">
        <v>119</v>
      </c>
      <c r="O4" s="67" t="s">
        <v>120</v>
      </c>
      <c r="P4" s="58" t="s">
        <v>67</v>
      </c>
      <c r="Q4" s="58" t="s">
        <v>29</v>
      </c>
      <c r="R4" s="58" t="s">
        <v>68</v>
      </c>
      <c r="S4" s="58" t="s">
        <v>69</v>
      </c>
      <c r="T4" s="59" t="s">
        <v>70</v>
      </c>
    </row>
    <row r="5" spans="1:20" x14ac:dyDescent="0.3">
      <c r="A5" s="81" t="s">
        <v>71</v>
      </c>
      <c r="B5" s="64" t="s">
        <v>72</v>
      </c>
      <c r="C5" s="74">
        <v>0.20469999999999999</v>
      </c>
      <c r="D5" s="75">
        <v>1000</v>
      </c>
      <c r="E5" s="75">
        <v>1000</v>
      </c>
      <c r="F5" s="75"/>
      <c r="G5" s="75"/>
      <c r="H5" s="75"/>
      <c r="I5" s="75"/>
      <c r="J5" s="72"/>
      <c r="K5" s="72">
        <v>1400</v>
      </c>
      <c r="L5" s="72"/>
      <c r="M5" s="72">
        <v>1000</v>
      </c>
      <c r="N5" s="72">
        <v>1400</v>
      </c>
      <c r="O5" s="72"/>
      <c r="P5" s="60"/>
      <c r="Q5" s="92">
        <f>SUM(D5:P5)</f>
        <v>5800</v>
      </c>
      <c r="R5" s="61">
        <f>Q5/Q$25</f>
        <v>0.19594594594594594</v>
      </c>
      <c r="S5" s="74">
        <v>0.20469999999999999</v>
      </c>
      <c r="T5" s="62">
        <f>R5-S5</f>
        <v>-8.7540540540540501E-3</v>
      </c>
    </row>
    <row r="6" spans="1:20" ht="26.4" x14ac:dyDescent="0.3">
      <c r="A6" s="81" t="s">
        <v>102</v>
      </c>
      <c r="B6" s="64" t="s">
        <v>103</v>
      </c>
      <c r="C6" s="74">
        <v>0.18030000000000002</v>
      </c>
      <c r="D6" s="75">
        <v>1400</v>
      </c>
      <c r="E6" s="75"/>
      <c r="F6" s="75">
        <v>1400</v>
      </c>
      <c r="G6" s="75"/>
      <c r="H6" s="75"/>
      <c r="I6" s="75"/>
      <c r="J6" s="72"/>
      <c r="K6" s="72"/>
      <c r="L6" s="72">
        <v>1400</v>
      </c>
      <c r="M6" s="72"/>
      <c r="N6" s="72">
        <v>1000</v>
      </c>
      <c r="O6" s="72"/>
      <c r="P6" s="60"/>
      <c r="Q6" s="92">
        <f t="shared" ref="Q6:Q24" si="0">SUM(D6:P6)</f>
        <v>5200</v>
      </c>
      <c r="R6" s="61">
        <f t="shared" ref="R6:R24" si="1">Q6/Q$25</f>
        <v>0.17567567567567569</v>
      </c>
      <c r="S6" s="74">
        <v>0.18030000000000002</v>
      </c>
      <c r="T6" s="62">
        <f t="shared" ref="T6:T24" si="2">R6-S6</f>
        <v>-4.6243243243243304E-3</v>
      </c>
    </row>
    <row r="7" spans="1:20" x14ac:dyDescent="0.3">
      <c r="A7" s="81" t="s">
        <v>75</v>
      </c>
      <c r="B7" s="64" t="s">
        <v>76</v>
      </c>
      <c r="C7" s="74">
        <v>0.16949999999999998</v>
      </c>
      <c r="D7" s="75"/>
      <c r="E7" s="75">
        <v>1400</v>
      </c>
      <c r="F7" s="75"/>
      <c r="G7" s="75"/>
      <c r="H7" s="75"/>
      <c r="I7" s="75"/>
      <c r="J7" s="72"/>
      <c r="K7" s="72">
        <v>700</v>
      </c>
      <c r="L7" s="72">
        <v>700</v>
      </c>
      <c r="M7" s="72">
        <v>1400</v>
      </c>
      <c r="N7" s="72"/>
      <c r="O7" s="72">
        <v>500</v>
      </c>
      <c r="P7" s="60"/>
      <c r="Q7" s="92">
        <f t="shared" si="0"/>
        <v>4700</v>
      </c>
      <c r="R7" s="61">
        <f t="shared" si="1"/>
        <v>0.15878378378378377</v>
      </c>
      <c r="S7" s="74">
        <v>0.16949999999999998</v>
      </c>
      <c r="T7" s="62">
        <f t="shared" si="2"/>
        <v>-1.0716216216216212E-2</v>
      </c>
    </row>
    <row r="8" spans="1:20" x14ac:dyDescent="0.3">
      <c r="A8" s="81" t="s">
        <v>77</v>
      </c>
      <c r="B8" s="64" t="s">
        <v>78</v>
      </c>
      <c r="C8" s="74">
        <v>9.1400000000000009E-2</v>
      </c>
      <c r="D8" s="75"/>
      <c r="E8" s="75"/>
      <c r="F8" s="75">
        <v>1000</v>
      </c>
      <c r="G8" s="75"/>
      <c r="H8" s="75"/>
      <c r="I8" s="75"/>
      <c r="J8" s="72"/>
      <c r="K8" s="72"/>
      <c r="L8" s="72"/>
      <c r="M8" s="72"/>
      <c r="N8" s="72"/>
      <c r="O8" s="72">
        <v>1500</v>
      </c>
      <c r="P8" s="60"/>
      <c r="Q8" s="92">
        <f t="shared" si="0"/>
        <v>2500</v>
      </c>
      <c r="R8" s="61">
        <f t="shared" si="1"/>
        <v>8.4459459459459457E-2</v>
      </c>
      <c r="S8" s="74">
        <v>9.1400000000000009E-2</v>
      </c>
      <c r="T8" s="62">
        <f t="shared" si="2"/>
        <v>-6.9405405405405518E-3</v>
      </c>
    </row>
    <row r="9" spans="1:20" ht="26.4" x14ac:dyDescent="0.3">
      <c r="A9" s="81" t="s">
        <v>6</v>
      </c>
      <c r="B9" s="64" t="s">
        <v>79</v>
      </c>
      <c r="C9" s="74">
        <v>7.85E-2</v>
      </c>
      <c r="D9" s="75"/>
      <c r="E9" s="75"/>
      <c r="F9" s="75"/>
      <c r="G9" s="75">
        <v>1700</v>
      </c>
      <c r="H9" s="75"/>
      <c r="I9" s="75"/>
      <c r="J9" s="72"/>
      <c r="K9" s="72"/>
      <c r="L9" s="72"/>
      <c r="M9" s="72"/>
      <c r="N9" s="72"/>
      <c r="O9" s="72">
        <v>400</v>
      </c>
      <c r="P9" s="60"/>
      <c r="Q9" s="92">
        <f t="shared" si="0"/>
        <v>2100</v>
      </c>
      <c r="R9" s="61">
        <f t="shared" si="1"/>
        <v>7.0945945945945943E-2</v>
      </c>
      <c r="S9" s="74">
        <v>7.85E-2</v>
      </c>
      <c r="T9" s="62">
        <f t="shared" si="2"/>
        <v>-7.5540540540540574E-3</v>
      </c>
    </row>
    <row r="10" spans="1:20" ht="26.4" x14ac:dyDescent="0.3">
      <c r="A10" s="81" t="s">
        <v>80</v>
      </c>
      <c r="B10" s="64" t="s">
        <v>81</v>
      </c>
      <c r="C10" s="74">
        <v>4.7300000000000002E-2</v>
      </c>
      <c r="D10" s="75"/>
      <c r="E10" s="75"/>
      <c r="F10" s="75"/>
      <c r="G10" s="75">
        <v>700</v>
      </c>
      <c r="H10" s="75">
        <v>1000</v>
      </c>
      <c r="I10" s="75"/>
      <c r="J10" s="72"/>
      <c r="K10" s="72"/>
      <c r="L10" s="72"/>
      <c r="M10" s="72"/>
      <c r="N10" s="72"/>
      <c r="O10" s="72"/>
      <c r="P10" s="60"/>
      <c r="Q10" s="92">
        <f t="shared" si="0"/>
        <v>1700</v>
      </c>
      <c r="R10" s="61">
        <f t="shared" si="1"/>
        <v>5.7432432432432436E-2</v>
      </c>
      <c r="S10" s="74">
        <v>4.7300000000000002E-2</v>
      </c>
      <c r="T10" s="62">
        <f t="shared" si="2"/>
        <v>1.0132432432432434E-2</v>
      </c>
    </row>
    <row r="11" spans="1:20" x14ac:dyDescent="0.3">
      <c r="A11" s="81" t="s">
        <v>84</v>
      </c>
      <c r="B11" s="64" t="s">
        <v>85</v>
      </c>
      <c r="C11" s="74">
        <v>2.81E-2</v>
      </c>
      <c r="D11" s="75"/>
      <c r="E11" s="75"/>
      <c r="F11" s="75"/>
      <c r="G11" s="75"/>
      <c r="H11" s="75"/>
      <c r="I11" s="75">
        <v>1400</v>
      </c>
      <c r="J11" s="72"/>
      <c r="K11" s="72"/>
      <c r="L11" s="72"/>
      <c r="M11" s="72"/>
      <c r="N11" s="72"/>
      <c r="O11" s="72"/>
      <c r="P11" s="60"/>
      <c r="Q11" s="92">
        <f t="shared" si="0"/>
        <v>1400</v>
      </c>
      <c r="R11" s="61">
        <f t="shared" si="1"/>
        <v>4.72972972972973E-2</v>
      </c>
      <c r="S11" s="74">
        <v>2.81E-2</v>
      </c>
      <c r="T11" s="62">
        <f t="shared" si="2"/>
        <v>1.91972972972973E-2</v>
      </c>
    </row>
    <row r="12" spans="1:20" x14ac:dyDescent="0.3">
      <c r="A12" s="81" t="s">
        <v>86</v>
      </c>
      <c r="B12" s="64" t="s">
        <v>87</v>
      </c>
      <c r="C12" s="74">
        <v>2.7900000000000001E-2</v>
      </c>
      <c r="D12" s="75"/>
      <c r="E12" s="75"/>
      <c r="F12" s="75"/>
      <c r="G12" s="75"/>
      <c r="H12" s="75"/>
      <c r="I12" s="75">
        <v>1000</v>
      </c>
      <c r="J12" s="72"/>
      <c r="K12" s="72"/>
      <c r="L12" s="72"/>
      <c r="M12" s="72"/>
      <c r="N12" s="72"/>
      <c r="O12" s="72"/>
      <c r="P12" s="60"/>
      <c r="Q12" s="92">
        <f t="shared" si="0"/>
        <v>1000</v>
      </c>
      <c r="R12" s="61">
        <f t="shared" si="1"/>
        <v>3.3783783783783786E-2</v>
      </c>
      <c r="S12" s="74">
        <v>2.7900000000000001E-2</v>
      </c>
      <c r="T12" s="62">
        <f t="shared" si="2"/>
        <v>5.8837837837837845E-3</v>
      </c>
    </row>
    <row r="13" spans="1:20" ht="15.75" customHeight="1" x14ac:dyDescent="0.3">
      <c r="A13" s="81" t="s">
        <v>73</v>
      </c>
      <c r="B13" s="64" t="s">
        <v>74</v>
      </c>
      <c r="C13" s="74">
        <v>2.64E-2</v>
      </c>
      <c r="D13" s="75"/>
      <c r="E13" s="75"/>
      <c r="F13" s="75"/>
      <c r="G13" s="75"/>
      <c r="H13" s="75"/>
      <c r="I13" s="75"/>
      <c r="J13" s="72">
        <v>700</v>
      </c>
      <c r="K13" s="72"/>
      <c r="L13" s="72"/>
      <c r="M13" s="72"/>
      <c r="N13" s="72"/>
      <c r="O13" s="72"/>
      <c r="P13" s="60"/>
      <c r="Q13" s="92">
        <f t="shared" si="0"/>
        <v>700</v>
      </c>
      <c r="R13" s="61">
        <f t="shared" si="1"/>
        <v>2.364864864864865E-2</v>
      </c>
      <c r="S13" s="74">
        <v>2.64E-2</v>
      </c>
      <c r="T13" s="62">
        <f t="shared" si="2"/>
        <v>-2.7513513513513499E-3</v>
      </c>
    </row>
    <row r="14" spans="1:20" ht="26.4" x14ac:dyDescent="0.3">
      <c r="A14" s="81" t="s">
        <v>88</v>
      </c>
      <c r="B14" s="64" t="s">
        <v>89</v>
      </c>
      <c r="C14" s="74">
        <v>2.46E-2</v>
      </c>
      <c r="D14" s="75"/>
      <c r="E14" s="75"/>
      <c r="F14" s="75"/>
      <c r="G14" s="75"/>
      <c r="H14" s="75"/>
      <c r="I14" s="75"/>
      <c r="J14" s="72">
        <v>1000</v>
      </c>
      <c r="K14" s="72"/>
      <c r="L14" s="72"/>
      <c r="M14" s="72"/>
      <c r="N14" s="72"/>
      <c r="O14" s="72"/>
      <c r="P14" s="60"/>
      <c r="Q14" s="92">
        <f t="shared" si="0"/>
        <v>1000</v>
      </c>
      <c r="R14" s="61">
        <f t="shared" si="1"/>
        <v>3.3783783783783786E-2</v>
      </c>
      <c r="S14" s="74">
        <v>2.46E-2</v>
      </c>
      <c r="T14" s="62">
        <f t="shared" si="2"/>
        <v>9.1837837837837853E-3</v>
      </c>
    </row>
    <row r="15" spans="1:20" x14ac:dyDescent="0.3">
      <c r="A15" s="81" t="s">
        <v>82</v>
      </c>
      <c r="B15" s="64" t="s">
        <v>83</v>
      </c>
      <c r="C15" s="74">
        <v>2.3599999999999999E-2</v>
      </c>
      <c r="D15" s="71"/>
      <c r="E15" s="71"/>
      <c r="F15" s="71"/>
      <c r="G15" s="71"/>
      <c r="H15" s="71"/>
      <c r="I15" s="71"/>
      <c r="J15" s="72">
        <v>700</v>
      </c>
      <c r="K15" s="72"/>
      <c r="L15" s="72"/>
      <c r="M15" s="72"/>
      <c r="N15" s="72"/>
      <c r="O15" s="72"/>
      <c r="P15" s="60"/>
      <c r="Q15" s="92">
        <f>SUM(D15:P15)</f>
        <v>700</v>
      </c>
      <c r="R15" s="61">
        <f t="shared" si="1"/>
        <v>2.364864864864865E-2</v>
      </c>
      <c r="S15" s="74">
        <v>2.3599999999999999E-2</v>
      </c>
      <c r="T15" s="62">
        <f t="shared" si="2"/>
        <v>4.8648648648650511E-5</v>
      </c>
    </row>
    <row r="16" spans="1:20" x14ac:dyDescent="0.3">
      <c r="A16" s="81" t="s">
        <v>90</v>
      </c>
      <c r="B16" s="64" t="s">
        <v>91</v>
      </c>
      <c r="C16" s="74">
        <v>2.3399999999999997E-2</v>
      </c>
      <c r="D16" s="71"/>
      <c r="E16" s="71"/>
      <c r="F16" s="71"/>
      <c r="G16" s="71"/>
      <c r="H16" s="71"/>
      <c r="I16" s="71"/>
      <c r="J16" s="72"/>
      <c r="K16" s="72">
        <v>700</v>
      </c>
      <c r="L16" s="72"/>
      <c r="M16" s="72"/>
      <c r="N16" s="72"/>
      <c r="O16" s="72"/>
      <c r="P16" s="60"/>
      <c r="Q16" s="92">
        <f t="shared" si="0"/>
        <v>700</v>
      </c>
      <c r="R16" s="61">
        <f t="shared" si="1"/>
        <v>2.364864864864865E-2</v>
      </c>
      <c r="S16" s="74">
        <v>2.3399999999999997E-2</v>
      </c>
      <c r="T16" s="62">
        <f t="shared" si="2"/>
        <v>2.4864864864865277E-4</v>
      </c>
    </row>
    <row r="17" spans="1:20" ht="26.4" x14ac:dyDescent="0.3">
      <c r="A17" s="81" t="s">
        <v>96</v>
      </c>
      <c r="B17" s="64" t="s">
        <v>97</v>
      </c>
      <c r="C17" s="74">
        <v>1.7600000000000001E-2</v>
      </c>
      <c r="D17" s="71"/>
      <c r="E17" s="71"/>
      <c r="F17" s="71"/>
      <c r="G17" s="71"/>
      <c r="H17" s="71"/>
      <c r="I17" s="71"/>
      <c r="J17" s="72"/>
      <c r="K17" s="72"/>
      <c r="L17" s="72">
        <v>700</v>
      </c>
      <c r="M17" s="72"/>
      <c r="N17" s="72"/>
      <c r="O17" s="72"/>
      <c r="P17" s="60"/>
      <c r="Q17" s="92">
        <f t="shared" si="0"/>
        <v>700</v>
      </c>
      <c r="R17" s="61">
        <f t="shared" si="1"/>
        <v>2.364864864864865E-2</v>
      </c>
      <c r="S17" s="74">
        <v>1.7600000000000001E-2</v>
      </c>
      <c r="T17" s="62">
        <f t="shared" si="2"/>
        <v>6.0486486486486489E-3</v>
      </c>
    </row>
    <row r="18" spans="1:20" x14ac:dyDescent="0.3">
      <c r="A18" s="81" t="s">
        <v>92</v>
      </c>
      <c r="B18" s="64" t="s">
        <v>93</v>
      </c>
      <c r="C18" s="74">
        <v>1.3600000000000001E-2</v>
      </c>
      <c r="D18" s="75"/>
      <c r="E18" s="75"/>
      <c r="F18" s="75"/>
      <c r="G18" s="75"/>
      <c r="H18" s="75">
        <v>700</v>
      </c>
      <c r="I18" s="75"/>
      <c r="J18" s="72"/>
      <c r="K18" s="72"/>
      <c r="L18" s="72"/>
      <c r="M18" s="72"/>
      <c r="N18" s="72"/>
      <c r="O18" s="72"/>
      <c r="P18" s="60"/>
      <c r="Q18" s="92">
        <f t="shared" si="0"/>
        <v>700</v>
      </c>
      <c r="R18" s="61">
        <f t="shared" si="1"/>
        <v>2.364864864864865E-2</v>
      </c>
      <c r="S18" s="74">
        <v>1.3600000000000001E-2</v>
      </c>
      <c r="T18" s="62">
        <f t="shared" si="2"/>
        <v>1.0048648648648649E-2</v>
      </c>
    </row>
    <row r="19" spans="1:20" x14ac:dyDescent="0.3">
      <c r="A19" s="81" t="s">
        <v>94</v>
      </c>
      <c r="B19" s="64" t="s">
        <v>95</v>
      </c>
      <c r="C19" s="74">
        <v>1.03E-2</v>
      </c>
      <c r="D19" s="75"/>
      <c r="E19" s="75"/>
      <c r="F19" s="75"/>
      <c r="G19" s="75"/>
      <c r="H19" s="75">
        <v>700</v>
      </c>
      <c r="I19" s="75"/>
      <c r="J19" s="72"/>
      <c r="K19" s="72"/>
      <c r="L19" s="72"/>
      <c r="M19" s="72"/>
      <c r="N19" s="72"/>
      <c r="O19" s="72"/>
      <c r="P19" s="60"/>
      <c r="Q19" s="92">
        <f t="shared" si="0"/>
        <v>700</v>
      </c>
      <c r="R19" s="61">
        <f t="shared" si="1"/>
        <v>2.364864864864865E-2</v>
      </c>
      <c r="S19" s="74">
        <v>1.03E-2</v>
      </c>
      <c r="T19" s="62">
        <f t="shared" si="2"/>
        <v>1.334864864864865E-2</v>
      </c>
    </row>
    <row r="20" spans="1:20" ht="26.4" x14ac:dyDescent="0.3">
      <c r="A20" s="81" t="s">
        <v>104</v>
      </c>
      <c r="B20" s="64" t="s">
        <v>105</v>
      </c>
      <c r="C20" s="74">
        <v>8.3999999999999995E-3</v>
      </c>
      <c r="D20" s="75"/>
      <c r="E20" s="75"/>
      <c r="F20" s="75"/>
      <c r="G20" s="75"/>
      <c r="H20" s="75"/>
      <c r="I20" s="75"/>
      <c r="J20" s="72"/>
      <c r="K20" s="72"/>
      <c r="L20" s="72"/>
      <c r="M20" s="72"/>
      <c r="N20" s="72"/>
      <c r="O20" s="72"/>
      <c r="P20" s="60"/>
      <c r="Q20" s="92">
        <f t="shared" si="0"/>
        <v>0</v>
      </c>
      <c r="R20" s="61">
        <f t="shared" si="1"/>
        <v>0</v>
      </c>
      <c r="S20" s="74">
        <v>8.3999999999999995E-3</v>
      </c>
      <c r="T20" s="62">
        <f t="shared" si="2"/>
        <v>-8.3999999999999995E-3</v>
      </c>
    </row>
    <row r="21" spans="1:20" ht="26.4" x14ac:dyDescent="0.3">
      <c r="A21" s="81" t="s">
        <v>98</v>
      </c>
      <c r="B21" s="64" t="s">
        <v>99</v>
      </c>
      <c r="C21" s="74">
        <v>7.1999999999999998E-3</v>
      </c>
      <c r="D21" s="75"/>
      <c r="E21" s="75"/>
      <c r="F21" s="75"/>
      <c r="G21" s="75"/>
      <c r="H21" s="75"/>
      <c r="I21" s="75"/>
      <c r="J21" s="72"/>
      <c r="K21" s="72"/>
      <c r="L21" s="72"/>
      <c r="M21" s="72"/>
      <c r="N21" s="72"/>
      <c r="O21" s="72"/>
      <c r="P21" s="60"/>
      <c r="Q21" s="92">
        <f t="shared" si="0"/>
        <v>0</v>
      </c>
      <c r="R21" s="61">
        <f t="shared" si="1"/>
        <v>0</v>
      </c>
      <c r="S21" s="74">
        <v>7.1999999999999998E-3</v>
      </c>
      <c r="T21" s="62">
        <f t="shared" si="2"/>
        <v>-7.1999999999999998E-3</v>
      </c>
    </row>
    <row r="22" spans="1:20" x14ac:dyDescent="0.3">
      <c r="A22" s="81" t="s">
        <v>106</v>
      </c>
      <c r="B22" s="64" t="s">
        <v>107</v>
      </c>
      <c r="C22" s="74">
        <v>6.8000000000000005E-3</v>
      </c>
      <c r="D22" s="75"/>
      <c r="E22" s="75"/>
      <c r="F22" s="75"/>
      <c r="G22" s="75"/>
      <c r="H22" s="75"/>
      <c r="I22" s="75"/>
      <c r="J22" s="72"/>
      <c r="K22" s="72"/>
      <c r="L22" s="72"/>
      <c r="M22" s="72"/>
      <c r="N22" s="72"/>
      <c r="O22" s="72"/>
      <c r="P22" s="60"/>
      <c r="Q22" s="92">
        <f t="shared" si="0"/>
        <v>0</v>
      </c>
      <c r="R22" s="61">
        <f t="shared" si="1"/>
        <v>0</v>
      </c>
      <c r="S22" s="74">
        <v>6.8000000000000005E-3</v>
      </c>
      <c r="T22" s="62">
        <f t="shared" si="2"/>
        <v>-6.8000000000000005E-3</v>
      </c>
    </row>
    <row r="23" spans="1:20" x14ac:dyDescent="0.3">
      <c r="A23" s="81" t="s">
        <v>108</v>
      </c>
      <c r="B23" s="64" t="s">
        <v>20</v>
      </c>
      <c r="C23" s="74">
        <v>6.1999999999999998E-3</v>
      </c>
      <c r="D23" s="75"/>
      <c r="E23" s="75"/>
      <c r="F23" s="75"/>
      <c r="G23" s="75"/>
      <c r="H23" s="75"/>
      <c r="I23" s="75"/>
      <c r="J23" s="72"/>
      <c r="K23" s="72"/>
      <c r="L23" s="72"/>
      <c r="M23" s="72"/>
      <c r="N23" s="72"/>
      <c r="O23" s="72"/>
      <c r="P23" s="60"/>
      <c r="Q23" s="92">
        <f t="shared" si="0"/>
        <v>0</v>
      </c>
      <c r="R23" s="61">
        <f t="shared" si="1"/>
        <v>0</v>
      </c>
      <c r="S23" s="74">
        <v>6.1999999999999998E-3</v>
      </c>
      <c r="T23" s="62">
        <f t="shared" si="2"/>
        <v>-6.1999999999999998E-3</v>
      </c>
    </row>
    <row r="24" spans="1:20" ht="15" thickBot="1" x14ac:dyDescent="0.35">
      <c r="A24" s="82" t="s">
        <v>100</v>
      </c>
      <c r="B24" s="83" t="s">
        <v>101</v>
      </c>
      <c r="C24" s="88">
        <v>4.4000000000000003E-3</v>
      </c>
      <c r="D24" s="90"/>
      <c r="E24" s="90"/>
      <c r="F24" s="90"/>
      <c r="G24" s="90"/>
      <c r="H24" s="90"/>
      <c r="I24" s="90"/>
      <c r="J24" s="84"/>
      <c r="K24" s="84"/>
      <c r="L24" s="84"/>
      <c r="M24" s="84"/>
      <c r="N24" s="84"/>
      <c r="O24" s="84"/>
      <c r="P24" s="85"/>
      <c r="Q24" s="86">
        <f t="shared" si="0"/>
        <v>0</v>
      </c>
      <c r="R24" s="87">
        <f t="shared" si="1"/>
        <v>0</v>
      </c>
      <c r="S24" s="88">
        <v>4.4000000000000003E-3</v>
      </c>
      <c r="T24" s="89">
        <f t="shared" si="2"/>
        <v>-4.4000000000000003E-3</v>
      </c>
    </row>
    <row r="25" spans="1:20" s="73" customFormat="1" ht="13.8" thickBot="1" x14ac:dyDescent="0.3">
      <c r="A25" s="76" t="s">
        <v>29</v>
      </c>
      <c r="B25" s="77"/>
      <c r="C25" s="78">
        <f t="shared" ref="C25:R25" si="3">SUM(C5:C24)</f>
        <v>1.0001999999999998</v>
      </c>
      <c r="D25" s="79">
        <f t="shared" si="3"/>
        <v>2400</v>
      </c>
      <c r="E25" s="79">
        <f t="shared" si="3"/>
        <v>2400</v>
      </c>
      <c r="F25" s="79">
        <f t="shared" si="3"/>
        <v>2400</v>
      </c>
      <c r="G25" s="79">
        <f t="shared" si="3"/>
        <v>2400</v>
      </c>
      <c r="H25" s="79">
        <f t="shared" si="3"/>
        <v>2400</v>
      </c>
      <c r="I25" s="79">
        <f t="shared" si="3"/>
        <v>2400</v>
      </c>
      <c r="J25" s="79">
        <f>SUM(J5:J24)</f>
        <v>2400</v>
      </c>
      <c r="K25" s="79">
        <f t="shared" si="3"/>
        <v>2800</v>
      </c>
      <c r="L25" s="79">
        <f t="shared" si="3"/>
        <v>2800</v>
      </c>
      <c r="M25" s="79">
        <f t="shared" si="3"/>
        <v>2400</v>
      </c>
      <c r="N25" s="79">
        <f t="shared" si="3"/>
        <v>2400</v>
      </c>
      <c r="O25" s="79">
        <f t="shared" si="3"/>
        <v>2400</v>
      </c>
      <c r="P25" s="77">
        <f t="shared" si="3"/>
        <v>0</v>
      </c>
      <c r="Q25" s="91">
        <f t="shared" si="3"/>
        <v>29600</v>
      </c>
      <c r="R25" s="78">
        <f t="shared" si="3"/>
        <v>1</v>
      </c>
      <c r="S25" s="80">
        <f>SUM(S5:S24)</f>
        <v>1.0001999999999998</v>
      </c>
      <c r="T25" s="80">
        <f>SUM(T5:T24)</f>
        <v>-1.9999999999999359E-4</v>
      </c>
    </row>
    <row r="26" spans="1:20" ht="15" thickBot="1" x14ac:dyDescent="0.35"/>
    <row r="27" spans="1:20" ht="16.2" thickBot="1" x14ac:dyDescent="0.35">
      <c r="B27" s="93" t="s">
        <v>37</v>
      </c>
      <c r="C27" s="94"/>
    </row>
    <row r="28" spans="1:20" ht="15.6" x14ac:dyDescent="0.3">
      <c r="B28" s="5"/>
      <c r="C28" s="5"/>
    </row>
    <row r="29" spans="1:20" x14ac:dyDescent="0.3">
      <c r="B29" s="43" t="s">
        <v>26</v>
      </c>
      <c r="C29" s="44">
        <v>10000</v>
      </c>
    </row>
    <row r="30" spans="1:20" x14ac:dyDescent="0.3">
      <c r="B30" s="45" t="s">
        <v>27</v>
      </c>
      <c r="C30" s="46">
        <v>7000</v>
      </c>
    </row>
    <row r="31" spans="1:20" x14ac:dyDescent="0.3">
      <c r="B31" s="45" t="s">
        <v>28</v>
      </c>
      <c r="C31" s="46">
        <f>C29-C30</f>
        <v>3000</v>
      </c>
    </row>
    <row r="32" spans="1:20" x14ac:dyDescent="0.3">
      <c r="B32" s="47" t="s">
        <v>38</v>
      </c>
      <c r="C32" s="48">
        <v>0.2</v>
      </c>
      <c r="E32" s="63"/>
      <c r="F32" s="63"/>
      <c r="G32" s="63"/>
      <c r="H32" s="63"/>
      <c r="I32" s="63"/>
    </row>
    <row r="33" spans="2:9" x14ac:dyDescent="0.3">
      <c r="B33" s="47" t="s">
        <v>39</v>
      </c>
      <c r="C33" s="48">
        <f>1-C32</f>
        <v>0.8</v>
      </c>
    </row>
    <row r="34" spans="2:9" x14ac:dyDescent="0.3">
      <c r="B34" s="54" t="s">
        <v>40</v>
      </c>
      <c r="C34" s="55">
        <f>C33*C31</f>
        <v>2400</v>
      </c>
      <c r="E34" s="63"/>
      <c r="F34" s="63"/>
      <c r="G34" s="63"/>
      <c r="H34" s="63"/>
      <c r="I34" s="63"/>
    </row>
    <row r="35" spans="2:9" x14ac:dyDescent="0.3">
      <c r="E35" s="63"/>
      <c r="F35" s="63"/>
      <c r="G35" s="63"/>
      <c r="H35" s="63"/>
      <c r="I35" s="63"/>
    </row>
    <row r="36" spans="2:9" x14ac:dyDescent="0.3">
      <c r="E36" s="63"/>
      <c r="F36" s="63"/>
      <c r="G36" s="63"/>
      <c r="H36" s="63"/>
      <c r="I36" s="63"/>
    </row>
    <row r="37" spans="2:9" x14ac:dyDescent="0.3">
      <c r="E37" s="63"/>
      <c r="F37" s="63"/>
      <c r="G37" s="63"/>
      <c r="H37" s="63"/>
      <c r="I37" s="63"/>
    </row>
    <row r="38" spans="2:9" x14ac:dyDescent="0.3">
      <c r="E38" s="63"/>
      <c r="F38" s="63"/>
      <c r="G38" s="63"/>
      <c r="H38" s="63"/>
      <c r="I38" s="63"/>
    </row>
    <row r="39" spans="2:9" x14ac:dyDescent="0.3">
      <c r="E39" s="63"/>
      <c r="F39" s="63"/>
      <c r="G39" s="63"/>
      <c r="H39" s="63"/>
      <c r="I39" s="63"/>
    </row>
    <row r="40" spans="2:9" x14ac:dyDescent="0.3">
      <c r="E40" s="63"/>
      <c r="F40" s="63"/>
      <c r="G40" s="63"/>
      <c r="H40" s="63"/>
      <c r="I40" s="63"/>
    </row>
    <row r="41" spans="2:9" x14ac:dyDescent="0.3">
      <c r="E41" s="63"/>
      <c r="F41" s="63"/>
      <c r="G41" s="63"/>
      <c r="H41" s="63"/>
      <c r="I41" s="63"/>
    </row>
  </sheetData>
  <mergeCells count="1">
    <mergeCell ref="B27:C27"/>
  </mergeCells>
  <phoneticPr fontId="18" type="noConversion"/>
  <conditionalFormatting sqref="T5:T24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5" r:id="rId1" display="https://m.bvb.ro/FinancialInstruments/Details/FinancialInstrumentsDetails.aspx?s=TLV" xr:uid="{F418225F-1C93-41AB-8E71-B9E6E359F0D7}"/>
    <hyperlink ref="A6" r:id="rId2" display="https://m.bvb.ro/FinancialInstruments/Details/FinancialInstrumentsDetails.aspx?s=H2O" xr:uid="{3D20E374-DF6B-455F-BED1-5607425F4C13}"/>
    <hyperlink ref="A7" r:id="rId3" display="https://m.bvb.ro/FinancialInstruments/Details/FinancialInstrumentsDetails.aspx?s=SNP" xr:uid="{58780142-CF73-46FE-AD5E-CE91FE7F2E2E}"/>
    <hyperlink ref="A8" r:id="rId4" display="https://m.bvb.ro/FinancialInstruments/Details/FinancialInstrumentsDetails.aspx?s=SNG" xr:uid="{62609889-F949-4C48-A170-75FE3CBEA6E5}"/>
    <hyperlink ref="A9" r:id="rId5" display="https://m.bvb.ro/FinancialInstruments/Details/FinancialInstrumentsDetails.aspx?s=BRD" xr:uid="{176592FF-0B3E-4EB7-B11E-90A5FADB3506}"/>
    <hyperlink ref="A10" r:id="rId6" display="https://m.bvb.ro/FinancialInstruments/Details/FinancialInstrumentsDetails.aspx?s=SNN" xr:uid="{62C0EF19-7482-4281-9CFE-BFED01305A81}"/>
    <hyperlink ref="A11" r:id="rId7" display="https://m.bvb.ro/FinancialInstruments/Details/FinancialInstrumentsDetails.aspx?s=TGN" xr:uid="{B0E86098-43DF-4211-8612-AD605D5438F9}"/>
    <hyperlink ref="A12" r:id="rId8" display="https://m.bvb.ro/FinancialInstruments/Details/FinancialInstrumentsDetails.aspx?s=DIGI" xr:uid="{A1FC43FD-C9D6-4464-BCE6-84028E72138F}"/>
    <hyperlink ref="A13" r:id="rId9" display="https://m.bvb.ro/FinancialInstruments/Details/FinancialInstrumentsDetails.aspx?s=FP" xr:uid="{09C938CD-ED00-46A8-BF5E-8C857D5D307C}"/>
    <hyperlink ref="A14" r:id="rId10" display="https://m.bvb.ro/FinancialInstruments/Details/FinancialInstrumentsDetails.aspx?s=EL" xr:uid="{946AEC31-B4B0-45C1-800E-C2F365857293}"/>
    <hyperlink ref="A15" r:id="rId11" display="https://m.bvb.ro/FinancialInstruments/Details/FinancialInstrumentsDetails.aspx?s=M" xr:uid="{F6679D15-848A-459F-B9A8-8A8388105910}"/>
    <hyperlink ref="A16" r:id="rId12" display="https://m.bvb.ro/FinancialInstruments/Details/FinancialInstrumentsDetails.aspx?s=ONE" xr:uid="{10208A35-6BC9-4235-AAE9-6C9E181C9BFB}"/>
    <hyperlink ref="A17" r:id="rId13" display="https://m.bvb.ro/FinancialInstruments/Details/FinancialInstrumentsDetails.aspx?s=TTS" xr:uid="{48B07A16-7C34-46E4-8CDC-B1F39E6BAA59}"/>
    <hyperlink ref="A18" r:id="rId14" display="https://m.bvb.ro/FinancialInstruments/Details/FinancialInstrumentsDetails.aspx?s=TEL" xr:uid="{B53C6562-43FF-47EC-AEDD-51D8868EFA6F}"/>
    <hyperlink ref="A19" r:id="rId15" display="https://m.bvb.ro/FinancialInstruments/Details/FinancialInstrumentsDetails.aspx?s=TRP" xr:uid="{93B2260C-611E-4AAE-97F2-8202A2464857}"/>
    <hyperlink ref="A20" r:id="rId16" display="https://m.bvb.ro/FinancialInstruments/Details/FinancialInstrumentsDetails.aspx?s=BVB" xr:uid="{C53691AB-6090-4538-86D8-D0AB0DE9EB77}"/>
    <hyperlink ref="A21" r:id="rId17" display="https://m.bvb.ro/FinancialInstruments/Details/FinancialInstrumentsDetails.aspx?s=WINE" xr:uid="{38DEF740-E50D-49C8-BBA5-27FCAEC119FD}"/>
    <hyperlink ref="A22" r:id="rId18" display="https://m.bvb.ro/FinancialInstruments/Details/FinancialInstrumentsDetails.aspx?s=AQ" xr:uid="{968A1EE2-72E7-4605-AAE4-0ADC6B4ABA44}"/>
    <hyperlink ref="A23" r:id="rId19" display="https://m.bvb.ro/FinancialInstruments/Details/FinancialInstrumentsDetails.aspx?s=SFG" xr:uid="{BE55BFC7-AA3A-494D-9879-1ADCBF615C3A}"/>
    <hyperlink ref="A24" r:id="rId20" display="https://m.bvb.ro/FinancialInstruments/Details/FinancialInstrumentsDetails.aspx?s=COTE" xr:uid="{5D052776-FE9C-48B4-B651-C35472A99678}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Replicare BET scenarii</vt:lpstr>
      <vt:lpstr>Replicare indice BET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Tiberiu Nicolae</dc:creator>
  <cp:lastModifiedBy>Georgeta Ion</cp:lastModifiedBy>
  <dcterms:created xsi:type="dcterms:W3CDTF">2023-11-23T09:03:42Z</dcterms:created>
  <dcterms:modified xsi:type="dcterms:W3CDTF">2023-12-19T19:27:35Z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558ba708-a790-4000-a9d9-ab3612d85bee_Enabled">
    <vt:lpwstr>true</vt:lpwstr>
  </property>
  <property fmtid="{D5CDD505-2E9C-101B-9397-08002B2CF9AE}" pid="5" name="MSIP_Label_558ba708-a790-4000-a9d9-ab3612d85bee_SetDate">
    <vt:lpwstr>2023-12-18T14:34:19Z</vt:lpwstr>
  </property>
  <property fmtid="{D5CDD505-2E9C-101B-9397-08002B2CF9AE}" pid="6" name="MSIP_Label_558ba708-a790-4000-a9d9-ab3612d85bee_Method">
    <vt:lpwstr>Standard</vt:lpwstr>
  </property>
  <property fmtid="{D5CDD505-2E9C-101B-9397-08002B2CF9AE}" pid="7" name="MSIP_Label_558ba708-a790-4000-a9d9-ab3612d85bee_Name">
    <vt:lpwstr>558ba708-a790-4000-a9d9-ab3612d85bee</vt:lpwstr>
  </property>
  <property fmtid="{D5CDD505-2E9C-101B-9397-08002B2CF9AE}" pid="8" name="MSIP_Label_558ba708-a790-4000-a9d9-ab3612d85bee_SiteId">
    <vt:lpwstr>c1e1ed72-f1a4-4049-9e46-4c91471e0e87</vt:lpwstr>
  </property>
  <property fmtid="{D5CDD505-2E9C-101B-9397-08002B2CF9AE}" pid="9" name="MSIP_Label_558ba708-a790-4000-a9d9-ab3612d85bee_ActionId">
    <vt:lpwstr>0cc417ba-750e-4979-a89c-7abf489821eb</vt:lpwstr>
  </property>
  <property fmtid="{D5CDD505-2E9C-101B-9397-08002B2CF9AE}" pid="10" name="MSIP_Label_558ba708-a790-4000-a9d9-ab3612d85bee_ContentBits">
    <vt:lpwstr>0</vt:lpwstr>
  </property>
</Properties>
</file>